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\\TRUENAS\Shared_drive\website\Articole\"/>
    </mc:Choice>
  </mc:AlternateContent>
  <xr:revisionPtr revIDLastSave="0" documentId="13_ncr:1_{A059E47F-6468-4A1E-ABC6-7F4B20D57484}" xr6:coauthVersionLast="47" xr6:coauthVersionMax="47" xr10:uidLastSave="{00000000-0000-0000-0000-000000000000}"/>
  <bookViews>
    <workbookView xWindow="-120" yWindow="-120" windowWidth="38640" windowHeight="21120" activeTab="6" xr2:uid="{00000000-000D-0000-FFFF-FFFF00000000}"/>
  </bookViews>
  <sheets>
    <sheet name="Requirements Checklist" sheetId="1" r:id="rId1"/>
    <sheet name="Provider Comparison" sheetId="2" r:id="rId2"/>
    <sheet name="Quote Analysis" sheetId="3" r:id="rId3"/>
    <sheet name="Technology Guide" sheetId="4" r:id="rId4"/>
    <sheet name="Red Flags Tracker" sheetId="5" r:id="rId5"/>
    <sheet name="Pilot Test Results" sheetId="6" r:id="rId6"/>
    <sheet name="Supplier Dashboard" sheetId="7" r:id="rId7"/>
  </sheets>
  <calcPr calcId="191029"/>
</workbook>
</file>

<file path=xl/calcChain.xml><?xml version="1.0" encoding="utf-8"?>
<calcChain xmlns="http://schemas.openxmlformats.org/spreadsheetml/2006/main">
  <c r="D41" i="7" l="1"/>
  <c r="D42" i="7"/>
  <c r="D43" i="7"/>
  <c r="D44" i="7"/>
  <c r="D40" i="7"/>
  <c r="C8" i="7"/>
  <c r="C6" i="7"/>
  <c r="C5" i="7"/>
  <c r="B30" i="5"/>
  <c r="B29" i="5"/>
  <c r="B27" i="4"/>
  <c r="C49" i="3"/>
  <c r="D49" i="3"/>
  <c r="B49" i="3"/>
  <c r="B44" i="2"/>
  <c r="B46" i="3"/>
  <c r="C43" i="3"/>
  <c r="D43" i="3"/>
  <c r="B43" i="3"/>
  <c r="C40" i="3"/>
  <c r="D40" i="3"/>
  <c r="B40" i="3"/>
  <c r="C43" i="2"/>
  <c r="D43" i="2"/>
  <c r="B43" i="2"/>
  <c r="C42" i="3"/>
  <c r="D42" i="3"/>
  <c r="B42" i="3"/>
  <c r="C41" i="3"/>
  <c r="D41" i="3"/>
  <c r="B41" i="3"/>
  <c r="C39" i="3"/>
  <c r="D39" i="3"/>
  <c r="B39" i="3"/>
  <c r="B39" i="6"/>
  <c r="B38" i="6"/>
  <c r="B36" i="6"/>
  <c r="E33" i="6"/>
  <c r="E31" i="6"/>
  <c r="E32" i="6"/>
  <c r="E30" i="6"/>
  <c r="E25" i="6"/>
  <c r="E26" i="6"/>
  <c r="E27" i="6"/>
  <c r="E24" i="6"/>
  <c r="E21" i="6"/>
  <c r="E20" i="6"/>
  <c r="E19" i="6"/>
  <c r="E18" i="6"/>
  <c r="B37" i="6" s="1"/>
  <c r="E12" i="6"/>
  <c r="E13" i="6"/>
  <c r="E14" i="6"/>
  <c r="E15" i="6"/>
  <c r="E11" i="6"/>
  <c r="D15" i="6"/>
  <c r="D14" i="6"/>
  <c r="D13" i="6"/>
  <c r="D12" i="6"/>
  <c r="D11" i="6"/>
  <c r="B25" i="5"/>
  <c r="B24" i="5"/>
  <c r="G27" i="4"/>
  <c r="F27" i="4"/>
  <c r="E27" i="4"/>
  <c r="D27" i="4"/>
  <c r="C27" i="4"/>
  <c r="C38" i="3"/>
  <c r="D38" i="3"/>
  <c r="B38" i="3"/>
  <c r="B40" i="6" l="1"/>
  <c r="B43" i="6" s="1"/>
  <c r="B44" i="6" s="1"/>
  <c r="G28" i="4"/>
  <c r="D46" i="3"/>
  <c r="D48" i="3" s="1"/>
  <c r="C46" i="3"/>
  <c r="C48" i="3" s="1"/>
  <c r="B48" i="3"/>
  <c r="C44" i="2"/>
  <c r="D44" i="2"/>
  <c r="B26" i="5"/>
  <c r="F28" i="4"/>
  <c r="E28" i="4"/>
  <c r="B28" i="4"/>
  <c r="D28" i="4"/>
  <c r="C28" i="4"/>
</calcChain>
</file>

<file path=xl/sharedStrings.xml><?xml version="1.0" encoding="utf-8"?>
<sst xmlns="http://schemas.openxmlformats.org/spreadsheetml/2006/main" count="1603" uniqueCount="494">
  <si>
    <t>3D Printing Service Requirements Checklist</t>
  </si>
  <si>
    <t/>
  </si>
  <si>
    <t>Project Information</t>
  </si>
  <si>
    <t>Project Name:</t>
  </si>
  <si>
    <t>Date:</t>
  </si>
  <si>
    <t>Requestor:</t>
  </si>
  <si>
    <t>Part Requirements</t>
  </si>
  <si>
    <t>Your Input</t>
  </si>
  <si>
    <t>Notes</t>
  </si>
  <si>
    <t>Part Function</t>
  </si>
  <si>
    <t>Load-bearing? Cosmetic? Assembly?</t>
  </si>
  <si>
    <t>Operating Environment</t>
  </si>
  <si>
    <t>Heat, cold, UV, moisture, chemicals?</t>
  </si>
  <si>
    <t>Quantity Needed</t>
  </si>
  <si>
    <t>Prototype, small batch, production?</t>
  </si>
  <si>
    <t>Target Material</t>
  </si>
  <si>
    <t>Plastics (PA12, ABS, PETG), resins, metals?</t>
  </si>
  <si>
    <t>Dimensional Tolerance</t>
  </si>
  <si>
    <t>e.g., ±0.1 mm, ±0.2 mm</t>
  </si>
  <si>
    <t>Surface Finish</t>
  </si>
  <si>
    <t>e.g., Ra &lt; 2 µm, cosmetic grade</t>
  </si>
  <si>
    <t>Budget per Part</t>
  </si>
  <si>
    <t>$ target cost</t>
  </si>
  <si>
    <t>Total Project Budget</t>
  </si>
  <si>
    <t>$ ceiling</t>
  </si>
  <si>
    <t>Lead Time Required</t>
  </si>
  <si>
    <t>Days/weeks needed</t>
  </si>
  <si>
    <t>Rush Requirements</t>
  </si>
  <si>
    <t>Can accept partial shipments?</t>
  </si>
  <si>
    <t>Post-Processing Needs</t>
  </si>
  <si>
    <t>Dyeing, vapor smooth, machining, paint?</t>
  </si>
  <si>
    <t>Technology Recommendations</t>
  </si>
  <si>
    <t>Based on your requirements above:</t>
  </si>
  <si>
    <t>FDM/FFF - Budget prototypes, 0.1-0.3mm layers</t>
  </si>
  <si>
    <t>SLA/DLP - High detail, smooth finish, &lt;1µm Ra</t>
  </si>
  <si>
    <t>SLS - Complex geometry, no supports, PA12</t>
  </si>
  <si>
    <t>MJF/SAF - Production-like, consistent mechanics</t>
  </si>
  <si>
    <t>DMLS/SLM - Metal parts, Al/SS/Ti</t>
  </si>
  <si>
    <t>PolyJet - Multi-material, full color, thin walls</t>
  </si>
  <si>
    <t>Provider Comparison Matrix</t>
  </si>
  <si>
    <t>Evaluation Criteria</t>
  </si>
  <si>
    <t>Provider A</t>
  </si>
  <si>
    <t>Provider B</t>
  </si>
  <si>
    <t>Provider C</t>
  </si>
  <si>
    <t>Weight (1-5)</t>
  </si>
  <si>
    <t>Company Name</t>
  </si>
  <si>
    <t>CAPABILITY ASSESSMENT</t>
  </si>
  <si>
    <t>Technologies Offered</t>
  </si>
  <si>
    <t>4</t>
  </si>
  <si>
    <t>FDM, SLA, SLS, MJF, DMLS, PolyJet</t>
  </si>
  <si>
    <t>Max Build Volume</t>
  </si>
  <si>
    <t>3</t>
  </si>
  <si>
    <t>Can handle your part size?</t>
  </si>
  <si>
    <t>Material Breadth</t>
  </si>
  <si>
    <t>PA12, resins, metals available?</t>
  </si>
  <si>
    <t>Post-Processing Options</t>
  </si>
  <si>
    <t>One-stop shop preferred</t>
  </si>
  <si>
    <t>QUALITY SYSTEMS</t>
  </si>
  <si>
    <t>ISO 9001 Certified</t>
  </si>
  <si>
    <t>5</t>
  </si>
  <si>
    <t>Yes/No - Required</t>
  </si>
  <si>
    <t>Process Standards (ASTM)</t>
  </si>
  <si>
    <t>Follows AM standards?</t>
  </si>
  <si>
    <t>Inspection Capabilities</t>
  </si>
  <si>
    <t>CMM reports, CoC available?</t>
  </si>
  <si>
    <t>Industry Certifications</t>
  </si>
  <si>
    <t>AS9100, ISO 13485 if needed</t>
  </si>
  <si>
    <t>Sample/Coupon Provided</t>
  </si>
  <si>
    <t>Willing to send test part?</t>
  </si>
  <si>
    <t>PRICING &amp; TERMS</t>
  </si>
  <si>
    <t>Pricing Transparency</t>
  </si>
  <si>
    <t>Clear breakdown of costs?</t>
  </si>
  <si>
    <t>Volume Discounts Available</t>
  </si>
  <si>
    <t>Tiered pricing structure?</t>
  </si>
  <si>
    <t>Hidden Fees Present</t>
  </si>
  <si>
    <t>Setup, shipping, finishing fees?</t>
  </si>
  <si>
    <t>Minimum Order Requirements</t>
  </si>
  <si>
    <t>2</t>
  </si>
  <si>
    <t>Acceptable minimums?</t>
  </si>
  <si>
    <t>SERVICE &amp; SUPPORT</t>
  </si>
  <si>
    <t>DFM Consultation</t>
  </si>
  <si>
    <t>Engineering support available?</t>
  </si>
  <si>
    <t>Response Time</t>
  </si>
  <si>
    <t>Email/phone responsiveness</t>
  </si>
  <si>
    <t>Technical Expertise</t>
  </si>
  <si>
    <t>Knowledgeable staff?</t>
  </si>
  <si>
    <t>Rush Capability</t>
  </si>
  <si>
    <t>Can handle urgent orders?</t>
  </si>
  <si>
    <t>LOGISTICS &amp; SECURITY</t>
  </si>
  <si>
    <t>Lead Time Reliability</t>
  </si>
  <si>
    <t>On-time delivery rate?</t>
  </si>
  <si>
    <t>Shipping Options</t>
  </si>
  <si>
    <t>Ground/air, packaging quality</t>
  </si>
  <si>
    <t>IP Security Measures</t>
  </si>
  <si>
    <t>NDA, encrypted uploads, deletion</t>
  </si>
  <si>
    <t>Geographic Coverage</t>
  </si>
  <si>
    <t>Location and customs prep</t>
  </si>
  <si>
    <t>REPUTATION &amp; POLICIES</t>
  </si>
  <si>
    <t>Years in Business</t>
  </si>
  <si>
    <t>Experience and stability</t>
  </si>
  <si>
    <t>Customer Reviews</t>
  </si>
  <si>
    <t>Third-party verified reviews</t>
  </si>
  <si>
    <t>Reprint/Return Policy</t>
  </si>
  <si>
    <t>Clear warranty terms?</t>
  </si>
  <si>
    <t>Sustainability Practices</t>
  </si>
  <si>
    <t>Recycling, eco-friendly</t>
  </si>
  <si>
    <t>TOTAL WEIGHTED SCORE</t>
  </si>
  <si>
    <t>RANKING</t>
  </si>
  <si>
    <t>Quote Comparison &amp; Analysis</t>
  </si>
  <si>
    <t>STANDARDIZATION CHECKLIST</t>
  </si>
  <si>
    <t>Same orientation specified?</t>
  </si>
  <si>
    <t>Yes/No</t>
  </si>
  <si>
    <t>Same tolerance spec?</t>
  </si>
  <si>
    <t>Same finish level?</t>
  </si>
  <si>
    <t>Same quantity?</t>
  </si>
  <si>
    <t>Quote Details</t>
  </si>
  <si>
    <t>Best Value</t>
  </si>
  <si>
    <t>BASIC PRICING</t>
  </si>
  <si>
    <t>Base Price per Part</t>
  </si>
  <si>
    <t>$</t>
  </si>
  <si>
    <t>Setup Fee</t>
  </si>
  <si>
    <t>Minimum Order Quantity</t>
  </si>
  <si>
    <t>pcs</t>
  </si>
  <si>
    <t>Volume Discount %</t>
  </si>
  <si>
    <t>%</t>
  </si>
  <si>
    <t>SPECIFICATIONS</t>
  </si>
  <si>
    <t>Technology Used</t>
  </si>
  <si>
    <t>FDM/SLA/SLS/etc</t>
  </si>
  <si>
    <t>Material Specified</t>
  </si>
  <si>
    <t>Layer Height/Resolution</t>
  </si>
  <si>
    <t>mm or µm</t>
  </si>
  <si>
    <t>Build Orientation</t>
  </si>
  <si>
    <t>XY/XZ/YZ/Auto</t>
  </si>
  <si>
    <t>As-built/Smooth/Polish</t>
  </si>
  <si>
    <t>±mm</t>
  </si>
  <si>
    <t>TIMELINE</t>
  </si>
  <si>
    <t>Standard Lead Time</t>
  </si>
  <si>
    <t>days</t>
  </si>
  <si>
    <t>Rush Option Available</t>
  </si>
  <si>
    <t>Rush Lead Time</t>
  </si>
  <si>
    <t>Rush Fee</t>
  </si>
  <si>
    <t>POST-PROCESSING</t>
  </si>
  <si>
    <t>Included Services</t>
  </si>
  <si>
    <t>Support removal, basic</t>
  </si>
  <si>
    <t>Additional Finishing</t>
  </si>
  <si>
    <t>Vapor smooth, paint, etc</t>
  </si>
  <si>
    <t>Finishing Cost</t>
  </si>
  <si>
    <t>TOTAL COST CALCULATION</t>
  </si>
  <si>
    <t>Base Cost (Qty × Unit Price)</t>
  </si>
  <si>
    <t>Volume Discount</t>
  </si>
  <si>
    <t>Rush Fee (if applicable)</t>
  </si>
  <si>
    <t>Subtotal</t>
  </si>
  <si>
    <t>Shipping Estimate</t>
  </si>
  <si>
    <t>Tax/Duties</t>
  </si>
  <si>
    <t>TOTAL PROJECT COST</t>
  </si>
  <si>
    <t>COST PER PART (Final)</t>
  </si>
  <si>
    <t>RISK ASSESSMENT</t>
  </si>
  <si>
    <t>Quality Risk</t>
  </si>
  <si>
    <t>Low/Med/High</t>
  </si>
  <si>
    <t>Timeline Risk</t>
  </si>
  <si>
    <t>Cost Overrun Risk</t>
  </si>
  <si>
    <t>Communication Risk</t>
  </si>
  <si>
    <t>3D Printing Technology Selection Guide</t>
  </si>
  <si>
    <t>Technology</t>
  </si>
  <si>
    <t>Layer Height</t>
  </si>
  <si>
    <t>Typical Tolerance</t>
  </si>
  <si>
    <t>Strengths</t>
  </si>
  <si>
    <t>Best For</t>
  </si>
  <si>
    <t>Avoid For</t>
  </si>
  <si>
    <t>FDM/FFF</t>
  </si>
  <si>
    <t>0.1-0.3 mm</t>
  </si>
  <si>
    <t>±0.2 mm</t>
  </si>
  <si>
    <t>Budget-friendly, accessible, strong along layers</t>
  </si>
  <si>
    <t>Functional prototypes, brackets, enclosures</t>
  </si>
  <si>
    <t>High detail, smooth finish</t>
  </si>
  <si>
    <t>SLA/DLP</t>
  </si>
  <si>
    <t>25-100 µm</t>
  </si>
  <si>
    <t>±0.1 mm</t>
  </si>
  <si>
    <t>Very smooth surfaces, high detail, material variety</t>
  </si>
  <si>
    <t>Visual models, high-detail prototypes, molds</t>
  </si>
  <si>
    <t>Heavy mechanical loads</t>
  </si>
  <si>
    <t>SLS</t>
  </si>
  <si>
    <t>80-120 µm</t>
  </si>
  <si>
    <t>±0.3 mm</t>
  </si>
  <si>
    <t>No supports needed, complex geometry, PA12</t>
  </si>
  <si>
    <t>Functional parts, snap fits, batch runs</t>
  </si>
  <si>
    <t>Very high detail requirements</t>
  </si>
  <si>
    <t>MJF/SAF</t>
  </si>
  <si>
    <t>High throughput, consistent mechanics, fine features</t>
  </si>
  <si>
    <t>Production prototypes, mid-volume runs</t>
  </si>
  <si>
    <t>Single prototypes</t>
  </si>
  <si>
    <t>DMLS/SLM</t>
  </si>
  <si>
    <t>20-60 µm</t>
  </si>
  <si>
    <t>±0.2 mm*</t>
  </si>
  <si>
    <t>Complex metal parts, consolidated assemblies</t>
  </si>
  <si>
    <t>Metal parts, aerospace, medical implants</t>
  </si>
  <si>
    <t>Simple geometries better machined</t>
  </si>
  <si>
    <t>PolyJet</t>
  </si>
  <si>
    <t>16-30 µm</t>
  </si>
  <si>
    <t>Multi-material, full color, elastomers</t>
  </si>
  <si>
    <t>Tactile prototypes, overmold simulation</t>
  </si>
  <si>
    <t>High strength applications</t>
  </si>
  <si>
    <t>*Post-processing often required</t>
  </si>
  <si>
    <t>MATERIAL SELECTION</t>
  </si>
  <si>
    <t>Category</t>
  </si>
  <si>
    <t>Materials</t>
  </si>
  <si>
    <t>Properties</t>
  </si>
  <si>
    <t>Applications</t>
  </si>
  <si>
    <t>Process Compatibility</t>
  </si>
  <si>
    <t>Thermoplastics</t>
  </si>
  <si>
    <t>PLA, ABS, PETG, Nylon (PA12)</t>
  </si>
  <si>
    <t>Good strength, chemical resistance</t>
  </si>
  <si>
    <t>Functional parts, enclosures</t>
  </si>
  <si>
    <t>FDM, SLS, MJF</t>
  </si>
  <si>
    <t>PA12 most versatile</t>
  </si>
  <si>
    <t>Thermoset Resins</t>
  </si>
  <si>
    <t>Standard, Tough, Flexible, Clear</t>
  </si>
  <si>
    <t>Smooth finish, detail</t>
  </si>
  <si>
    <t>Visual prototypes, patterns</t>
  </si>
  <si>
    <t>SLA, DLP</t>
  </si>
  <si>
    <t>Post-curing required</t>
  </si>
  <si>
    <t>Metals</t>
  </si>
  <si>
    <t>AlSi10Mg, SS316L, Ti64</t>
  </si>
  <si>
    <t>High strength, heat resistance</t>
  </si>
  <si>
    <t>Aerospace, medical, tooling</t>
  </si>
  <si>
    <t>DMLS, SLM</t>
  </si>
  <si>
    <t>Requires post-processing</t>
  </si>
  <si>
    <t>Elastomers</t>
  </si>
  <si>
    <t>TPU, Flexible resins</t>
  </si>
  <si>
    <t>Rubber-like, flexible</t>
  </si>
  <si>
    <t>Gaskets, grips, wearables</t>
  </si>
  <si>
    <t>FDM, PolyJet, some SLA</t>
  </si>
  <si>
    <t>Shore hardness varies</t>
  </si>
  <si>
    <t>DECISION MATRIX</t>
  </si>
  <si>
    <t>Your Requirements vs Technology Fit</t>
  </si>
  <si>
    <t>FDM</t>
  </si>
  <si>
    <t>SLA</t>
  </si>
  <si>
    <t>MJF</t>
  </si>
  <si>
    <t>DMLS</t>
  </si>
  <si>
    <t>Budget Priority (1-5)</t>
  </si>
  <si>
    <t>Detail/Finish Priority (1-5)</t>
  </si>
  <si>
    <t>Strength Priority (1-5)</t>
  </si>
  <si>
    <t>Speed Priority (1-5)</t>
  </si>
  <si>
    <t>Complex Geometry (1-5)</t>
  </si>
  <si>
    <t>Technology Fit Score</t>
  </si>
  <si>
    <t>Recommended Ranking</t>
  </si>
  <si>
    <t>Red Flags &amp; Risk Assessment</t>
  </si>
  <si>
    <t>Provider Name:</t>
  </si>
  <si>
    <t>Evaluation Date:</t>
  </si>
  <si>
    <t>RED FLAG CHECKLIST</t>
  </si>
  <si>
    <t>Status</t>
  </si>
  <si>
    <t>Severity</t>
  </si>
  <si>
    <t>(Yes/No)</t>
  </si>
  <si>
    <t>(1-5)</t>
  </si>
  <si>
    <t>Vague build parameters</t>
  </si>
  <si>
    <t>No clear orientation, layer height specs</t>
  </si>
  <si>
    <t>"Trust us" answers about process</t>
  </si>
  <si>
    <t>Evasive about technical details</t>
  </si>
  <si>
    <t>No QC data provided</t>
  </si>
  <si>
    <t>No Certificate of Conformity with samples</t>
  </si>
  <si>
    <t>Wildly varying quotes</t>
  </si>
  <si>
    <t>Inconsistent pricing between iterations</t>
  </si>
  <si>
    <t>Hidden fees discovered</t>
  </si>
  <si>
    <t>Setup, finishing, shipping not disclosed</t>
  </si>
  <si>
    <t>Slow/inconsistent communication</t>
  </si>
  <si>
    <t>Long response times, unclear answers</t>
  </si>
  <si>
    <t>No clear failure policy</t>
  </si>
  <si>
    <t>No reprint/refund terms stated</t>
  </si>
  <si>
    <t>Proprietary orientation refusal</t>
  </si>
  <si>
    <t>Won't disclose build orientation</t>
  </si>
  <si>
    <t>No sample/coupon available</t>
  </si>
  <si>
    <t>Refuses to provide test parts</t>
  </si>
  <si>
    <t>Missing industry certifications</t>
  </si>
  <si>
    <t>No ISO 9001, industry standards</t>
  </si>
  <si>
    <t>Unrealistic lead times</t>
  </si>
  <si>
    <t>Promises that seem too good</t>
  </si>
  <si>
    <t>Poor online reviews</t>
  </si>
  <si>
    <t>Consistent negative feedback</t>
  </si>
  <si>
    <t>No IP protection policy</t>
  </si>
  <si>
    <t>No NDA, unclear data handling</t>
  </si>
  <si>
    <t>Pressure tactics used</t>
  </si>
  <si>
    <t>Rushing decisions, limited time offers</t>
  </si>
  <si>
    <t>RISK SCORE CALCULATION</t>
  </si>
  <si>
    <t>Total Red Flags Present</t>
  </si>
  <si>
    <t>Count of Yes responses</t>
  </si>
  <si>
    <t>Average Severity</t>
  </si>
  <si>
    <t>Average severity rating</t>
  </si>
  <si>
    <t>Overall Risk Score</t>
  </si>
  <si>
    <t>Flags × Severity</t>
  </si>
  <si>
    <t>Risk Level</t>
  </si>
  <si>
    <t>LOW/MEDIUM/HIGH</t>
  </si>
  <si>
    <t>Recommendation</t>
  </si>
  <si>
    <t>MITIGATION ACTIONS</t>
  </si>
  <si>
    <t>Required?</t>
  </si>
  <si>
    <t>Completed?</t>
  </si>
  <si>
    <t>Request detailed build parameters</t>
  </si>
  <si>
    <t>Demand QC documentation</t>
  </si>
  <si>
    <t>Get all fees in writing</t>
  </si>
  <si>
    <t>Set clear communication expectations</t>
  </si>
  <si>
    <t>Establish failure/reprint policy</t>
  </si>
  <si>
    <t>Require sample parts for evaluation</t>
  </si>
  <si>
    <t>Verify certifications independently</t>
  </si>
  <si>
    <t>Check references from other customers</t>
  </si>
  <si>
    <t>Negotiate IP protection terms</t>
  </si>
  <si>
    <t>Pilot Test Results &amp; Quality Assessment</t>
  </si>
  <si>
    <t>Test Information</t>
  </si>
  <si>
    <t>Part Description:</t>
  </si>
  <si>
    <t>Test Date:</t>
  </si>
  <si>
    <t>Provider:</t>
  </si>
  <si>
    <t>Technology Used:</t>
  </si>
  <si>
    <t>Material:</t>
  </si>
  <si>
    <t>DIMENSIONAL ACCURACY</t>
  </si>
  <si>
    <t>Target</t>
  </si>
  <si>
    <t>Measured</t>
  </si>
  <si>
    <t>Deviation</t>
  </si>
  <si>
    <t>Pass/Fail</t>
  </si>
  <si>
    <t>Length (mm)</t>
  </si>
  <si>
    <t>Width (mm)</t>
  </si>
  <si>
    <t>Height (mm)</t>
  </si>
  <si>
    <t>Hole Diameter (mm)</t>
  </si>
  <si>
    <t>Wall Thickness (mm)</t>
  </si>
  <si>
    <t>SURFACE QUALITY</t>
  </si>
  <si>
    <t>Rating</t>
  </si>
  <si>
    <t>Surface Roughness Ra (µm)</t>
  </si>
  <si>
    <t>Layer Lines Visible</t>
  </si>
  <si>
    <t>1-5 scale</t>
  </si>
  <si>
    <t>Support Marks</t>
  </si>
  <si>
    <t>None</t>
  </si>
  <si>
    <t>Color Consistency</t>
  </si>
  <si>
    <t>MECHANICAL PROPERTIES</t>
  </si>
  <si>
    <t>Units</t>
  </si>
  <si>
    <t>Tensile Strength</t>
  </si>
  <si>
    <t>MPa</t>
  </si>
  <si>
    <t>Flexural Strength</t>
  </si>
  <si>
    <t>Impact Resistance</t>
  </si>
  <si>
    <t>J/m</t>
  </si>
  <si>
    <t>Heat Deflection Temp</t>
  </si>
  <si>
    <t>°C</t>
  </si>
  <si>
    <t>FUNCTIONAL TESTING</t>
  </si>
  <si>
    <t>Requirement</t>
  </si>
  <si>
    <t>Result</t>
  </si>
  <si>
    <t>Assembly Fit</t>
  </si>
  <si>
    <t>Thread Engagement</t>
  </si>
  <si>
    <t>Snap Fit Function</t>
  </si>
  <si>
    <t>Fatigue Cycles</t>
  </si>
  <si>
    <t>Cycles</t>
  </si>
  <si>
    <t>OVERALL ASSESSMENT</t>
  </si>
  <si>
    <t>Dimensional Pass Rate</t>
  </si>
  <si>
    <t>Surface Quality Pass Rate</t>
  </si>
  <si>
    <t>Mechanical Pass Rate</t>
  </si>
  <si>
    <t>Functional Pass Rate</t>
  </si>
  <si>
    <t>Overall Score</t>
  </si>
  <si>
    <t>RECOMMENDATION</t>
  </si>
  <si>
    <t>Overall Rating</t>
  </si>
  <si>
    <t>Proceed with Provider?</t>
  </si>
  <si>
    <t>NOTES &amp; OBSERVATIONS</t>
  </si>
  <si>
    <t>Quality Issues Noted:</t>
  </si>
  <si>
    <t>Areas for Improvement:</t>
  </si>
  <si>
    <t>Provider Responsiveness:</t>
  </si>
  <si>
    <t>Would Recommend?:</t>
  </si>
  <si>
    <t>Supplier Qualification Dashboard</t>
  </si>
  <si>
    <t>QUALIFIED SUPPLIERS SUMMARY</t>
  </si>
  <si>
    <t>Supplier Name</t>
  </si>
  <si>
    <t>Last Updated</t>
  </si>
  <si>
    <t>Next Review</t>
  </si>
  <si>
    <t>PRIMARY vs BACKUP SUPPLIERS</t>
  </si>
  <si>
    <t>Primary Supplier</t>
  </si>
  <si>
    <t>Backup Supplier</t>
  </si>
  <si>
    <t>Last Order</t>
  </si>
  <si>
    <t>Performance</t>
  </si>
  <si>
    <t>FDM/FFF Printing</t>
  </si>
  <si>
    <t>SLA/DLP Printing</t>
  </si>
  <si>
    <t>SLS Printing</t>
  </si>
  <si>
    <t>MJF/SAF Printing</t>
  </si>
  <si>
    <t>Metal (DMLS/SLM)</t>
  </si>
  <si>
    <t>PolyJet Printing</t>
  </si>
  <si>
    <t>Post-Processing</t>
  </si>
  <si>
    <t>PERFORMANCE METRICS</t>
  </si>
  <si>
    <t>Metric</t>
  </si>
  <si>
    <t>Current Average</t>
  </si>
  <si>
    <t>Best Performer</t>
  </si>
  <si>
    <t>Worst Performer</t>
  </si>
  <si>
    <t>Action Required</t>
  </si>
  <si>
    <t>On-Time Delivery %</t>
  </si>
  <si>
    <t>&gt;95%</t>
  </si>
  <si>
    <t>Quality Pass Rate %</t>
  </si>
  <si>
    <t>&gt;98%</t>
  </si>
  <si>
    <t>Quote Response Time (hrs)</t>
  </si>
  <si>
    <t>&lt;24</t>
  </si>
  <si>
    <t>Cost Competitiveness</t>
  </si>
  <si>
    <t>Top 3</t>
  </si>
  <si>
    <t>Customer Service Rating</t>
  </si>
  <si>
    <t>&gt;4/5</t>
  </si>
  <si>
    <t>SUPPLIER DEVELOPMENT ACTIONS</t>
  </si>
  <si>
    <t>Supplier</t>
  </si>
  <si>
    <t>Issue</t>
  </si>
  <si>
    <t>Action Plan</t>
  </si>
  <si>
    <t>Due Date</t>
  </si>
  <si>
    <t>Owner</t>
  </si>
  <si>
    <t>RISK MONITORING</t>
  </si>
  <si>
    <t>Risk Factor</t>
  </si>
  <si>
    <t>Probability</t>
  </si>
  <si>
    <t>Impact</t>
  </si>
  <si>
    <t>Mitigation Plan</t>
  </si>
  <si>
    <t>Single Source Dependency</t>
  </si>
  <si>
    <t>Supplier Financial Health</t>
  </si>
  <si>
    <t>Technology Obsolescence</t>
  </si>
  <si>
    <t>Geographic Concentration</t>
  </si>
  <si>
    <t>IP Security Breach</t>
  </si>
  <si>
    <t>COST ANALYSIS</t>
  </si>
  <si>
    <t>Avg $/Part</t>
  </si>
  <si>
    <t>Best Price</t>
  </si>
  <si>
    <t>Worst Price</t>
  </si>
  <si>
    <t>Volume Impact</t>
  </si>
  <si>
    <t>Trend</t>
  </si>
  <si>
    <t>no</t>
  </si>
  <si>
    <t>yes</t>
  </si>
  <si>
    <t>Load-bearing bracket</t>
  </si>
  <si>
    <t>Indoor office use</t>
  </si>
  <si>
    <t>1 prototype</t>
  </si>
  <si>
    <t>Nylon PA12</t>
  </si>
  <si>
    <t>Smooth cosmetic finish</t>
  </si>
  <si>
    <t>$50</t>
  </si>
  <si>
    <t>$5,000</t>
  </si>
  <si>
    <t>2 weeks</t>
  </si>
  <si>
    <t>No</t>
  </si>
  <si>
    <t xml:space="preserve">Priority (1-5) </t>
  </si>
  <si>
    <t>1 = Nice to have
3 = Important
5 = Critical/Non-negotiable</t>
  </si>
  <si>
    <t>Protolabs</t>
  </si>
  <si>
    <t>Shapeways</t>
  </si>
  <si>
    <t>Local 3D Print Shop</t>
  </si>
  <si>
    <t>1 = Poor/No/Inadequate
2 = Below Average
3 = Average/Acceptable
4 = Good/Above Average
5 = Excellent/Outstanding</t>
  </si>
  <si>
    <t>Score 5 for &gt;95% on-time, 4 for 90-95%, 3 for 80-90%, 2 for 70-80%, 1 for &lt;70%</t>
  </si>
  <si>
    <t>Score 5 for multiple options/good packaging, 3 for adequate, 1 for limited</t>
  </si>
  <si>
    <t>Score 5 for strong NDA/encryption, 3 for basic protection, 1 for none</t>
  </si>
  <si>
    <t>Score 5 for convenient location/customs, 3 for manageable, 1 for difficult</t>
  </si>
  <si>
    <t>Score 5 for reliable rush service, 3 for sometimes, 1 for never</t>
  </si>
  <si>
    <t>Score 5 for highly knowledgeable staff, 3 for adequate, 1 for clueless</t>
  </si>
  <si>
    <t>Score 5 for &lt;4 hours, 4 for same day, 3 for 24 hours, 2 for 48 hours, 1 for &gt;48 hours</t>
  </si>
  <si>
    <t>Score 5 for proactive engineering support, 3 for basic help, 1 for none</t>
  </si>
  <si>
    <t>Score 5 if reasonable minimums, 3 if moderate, 1 if too high</t>
  </si>
  <si>
    <t>Score 5 for no surprises, 3 for minor fees, 1 for many hidden costs</t>
  </si>
  <si>
    <t>Score 5 for clear tiers, 3 for some discounts, 1 for none</t>
  </si>
  <si>
    <t>Score 5 for detailed breakdowns, 3 for basic info, 1 for vague pricing</t>
  </si>
  <si>
    <t>Score 5 if freely provided, 3 if reluctant, 1 if refused</t>
  </si>
  <si>
    <t>Score 5 if they have AS9100/ISO 13485 (when needed), 3 if working toward it</t>
  </si>
  <si>
    <t>Score 5 if they provide CMM reports/CoC, 3 if basic inspection, 1 if none</t>
  </si>
  <si>
    <t>Score 5 if they follow ASTM standards, 3 if partial, 1 if unclear</t>
  </si>
  <si>
    <t>Score 5 for Yes, 1 for No (this should be binary)</t>
  </si>
  <si>
    <t>Score 5 for one-stop shop, 3 for basic services, 1 for minimal</t>
  </si>
  <si>
    <t>Score 5 for wide selection, 3 for adequate, 1 for limited options</t>
  </si>
  <si>
    <t>Score 5 if easily handles your part size, 3 if borderline, 1 if too small</t>
  </si>
  <si>
    <t>Score 5 if they have all technologies you need, 3 if partial, 1 if limited</t>
  </si>
  <si>
    <t>Score 5 for &gt;10 years, 4 for 5-10 years, 3 for 2-5 years, 2 for 1-2 years, 1 for &lt;1 year</t>
  </si>
  <si>
    <t>Score 5 for mostly positive verified reviews, 3 for mixed, 1 for poor/no reviews</t>
  </si>
  <si>
    <t>Score 5 for clear warranty terms, 3 for basic policy, 1 for unclear/none</t>
  </si>
  <si>
    <t>Score 5 for strong eco practices, 3 for some efforts, 1 for none (if this matters to you)</t>
  </si>
  <si>
    <t>Yes</t>
  </si>
  <si>
    <t>XY</t>
  </si>
  <si>
    <t>As-built</t>
  </si>
  <si>
    <t>ABS</t>
  </si>
  <si>
    <t>0.2</t>
  </si>
  <si>
    <t>±0.2mm</t>
  </si>
  <si>
    <t>Support removal</t>
  </si>
  <si>
    <t>basic</t>
  </si>
  <si>
    <t>none</t>
  </si>
  <si>
    <t>1 = Not important at all
3 = Moderately important
5 = Extremely critical</t>
  </si>
  <si>
    <t>1 = Minor annoyance
2 = Somewhat concerning
3 = Moderate problem
4 = Major issue
5 = Deal breaker</t>
  </si>
  <si>
    <t>Test bracket v1</t>
  </si>
  <si>
    <t>1=invisible, 5=very obvious</t>
  </si>
  <si>
    <t>1=no marks, 5=obvious marks</t>
  </si>
  <si>
    <t>1=blotchy, 5=perfectly uniform</t>
  </si>
  <si>
    <t>1=doesn't fit, 3=tight fit, 5=perfect clearance</t>
  </si>
  <si>
    <t>1=threads stripped, 5=perfect engagement</t>
  </si>
  <si>
    <t>1=breaks immediately, 5=secure hold with good feel</t>
  </si>
  <si>
    <t>Enter required cycles like "1000"</t>
  </si>
  <si>
    <t>ABC 3D Printing</t>
  </si>
  <si>
    <t>Shapewaves</t>
  </si>
  <si>
    <t>Protolad</t>
  </si>
  <si>
    <t>Additive Realm</t>
  </si>
  <si>
    <t>Qualified</t>
  </si>
  <si>
    <t>Probation</t>
  </si>
  <si>
    <t>Rejected</t>
  </si>
  <si>
    <t>-</t>
  </si>
  <si>
    <t>$25</t>
  </si>
  <si>
    <t>$18</t>
  </si>
  <si>
    <t>$35</t>
  </si>
  <si>
    <t>20% discount &gt;100 pcs</t>
  </si>
  <si>
    <t>Stable</t>
  </si>
  <si>
    <t>$45</t>
  </si>
  <si>
    <t>$38</t>
  </si>
  <si>
    <t>$65</t>
  </si>
  <si>
    <t>15% discount &gt;50 pcs</t>
  </si>
  <si>
    <t>Falling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</si>
</sst>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NumberFormat="1"/>
    <xf numFmtId="2" fontId="0" fillId="0" borderId="0" xfId="0" applyNumberFormat="1"/>
    <xf numFmtId="165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3" fillId="0" borderId="0" xfId="0" applyNumberFormat="1" applyFont="1"/>
    <xf numFmtId="0" fontId="4" fillId="0" borderId="0" xfId="0" applyNumberFormat="1" applyFont="1"/>
    <xf numFmtId="0" fontId="1" fillId="0" borderId="0" xfId="0" applyNumberFormat="1" applyFont="1" applyAlignment="1">
      <alignment wrapText="1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0" fillId="0" borderId="0" xfId="0" applyNumberFormat="1"/>
    <xf numFmtId="9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NumberFormat="1" applyAlignment="1">
      <alignment horizontal="left" vertical="center"/>
    </xf>
    <xf numFmtId="0" fontId="1" fillId="2" borderId="0" xfId="0" applyNumberFormat="1" applyFont="1" applyFill="1" applyAlignment="1">
      <alignment horizontal="left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2" borderId="0" xfId="0" applyNumberFormat="1" applyFill="1" applyAlignment="1">
      <alignment horizontal="left" vertical="center"/>
    </xf>
    <xf numFmtId="0" fontId="1" fillId="2" borderId="0" xfId="0" applyNumberFormat="1" applyFont="1" applyFill="1" applyAlignment="1">
      <alignment horizontal="left" vertical="center"/>
    </xf>
    <xf numFmtId="0" fontId="3" fillId="0" borderId="0" xfId="0" applyNumberFormat="1" applyFont="1"/>
    <xf numFmtId="0" fontId="1" fillId="2" borderId="0" xfId="0" applyNumberFormat="1" applyFont="1" applyFill="1"/>
  </cellXfs>
  <cellStyles count="1">
    <cellStyle name="Normal" xfId="0" builtinId="0"/>
  </cellStyles>
  <dxfs count="7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workbookViewId="0">
      <selection activeCell="D26" sqref="D26"/>
    </sheetView>
  </sheetViews>
  <sheetFormatPr defaultRowHeight="15" x14ac:dyDescent="0.25"/>
  <cols>
    <col min="1" max="1" width="40.75" bestFit="1" customWidth="1"/>
    <col min="2" max="2" width="20.875" customWidth="1"/>
    <col min="3" max="3" width="35.875" customWidth="1"/>
    <col min="4" max="4" width="15.5" bestFit="1" customWidth="1"/>
    <col min="5" max="5" width="29.875" customWidth="1"/>
  </cols>
  <sheetData>
    <row r="1" spans="1:6" ht="24.95" customHeight="1" x14ac:dyDescent="0.35">
      <c r="A1" s="6" t="s">
        <v>0</v>
      </c>
      <c r="B1" s="6" t="s">
        <v>1</v>
      </c>
      <c r="C1" s="6" t="s">
        <v>1</v>
      </c>
      <c r="D1" s="6" t="s">
        <v>1</v>
      </c>
      <c r="E1" s="6"/>
      <c r="F1" s="6"/>
    </row>
    <row r="2" spans="1:6" ht="15.75" x14ac:dyDescent="0.25">
      <c r="A2" t="s">
        <v>1</v>
      </c>
      <c r="B2" t="s">
        <v>1</v>
      </c>
      <c r="C2" t="s">
        <v>1</v>
      </c>
      <c r="D2" t="s">
        <v>1</v>
      </c>
    </row>
    <row r="3" spans="1:6" ht="15.75" x14ac:dyDescent="0.25">
      <c r="A3" t="s">
        <v>2</v>
      </c>
      <c r="B3" t="s">
        <v>1</v>
      </c>
      <c r="C3" t="s">
        <v>1</v>
      </c>
      <c r="D3" t="s">
        <v>1</v>
      </c>
    </row>
    <row r="4" spans="1:6" ht="15.75" x14ac:dyDescent="0.25">
      <c r="A4" t="s">
        <v>3</v>
      </c>
      <c r="B4" t="s">
        <v>1</v>
      </c>
      <c r="C4" t="s">
        <v>1</v>
      </c>
      <c r="D4" t="s">
        <v>1</v>
      </c>
    </row>
    <row r="5" spans="1:6" ht="15.75" x14ac:dyDescent="0.25">
      <c r="A5" t="s">
        <v>4</v>
      </c>
      <c r="B5" t="s">
        <v>1</v>
      </c>
      <c r="C5" t="s">
        <v>1</v>
      </c>
      <c r="D5" t="s">
        <v>1</v>
      </c>
    </row>
    <row r="6" spans="1:6" ht="15.75" x14ac:dyDescent="0.25">
      <c r="A6" t="s">
        <v>5</v>
      </c>
      <c r="B6" t="s">
        <v>1</v>
      </c>
      <c r="C6" t="s">
        <v>1</v>
      </c>
      <c r="D6" t="s">
        <v>1</v>
      </c>
    </row>
    <row r="7" spans="1:6" ht="15.75" x14ac:dyDescent="0.25">
      <c r="A7" t="s">
        <v>1</v>
      </c>
      <c r="B7" t="s">
        <v>1</v>
      </c>
      <c r="C7" t="s">
        <v>1</v>
      </c>
      <c r="D7" t="s">
        <v>1</v>
      </c>
    </row>
    <row r="8" spans="1:6" s="3" customFormat="1" ht="15.75" x14ac:dyDescent="0.25">
      <c r="A8" s="3" t="s">
        <v>6</v>
      </c>
      <c r="B8" s="3" t="s">
        <v>7</v>
      </c>
      <c r="C8" s="3" t="s">
        <v>8</v>
      </c>
      <c r="D8" s="7" t="s">
        <v>426</v>
      </c>
    </row>
    <row r="9" spans="1:6" ht="15.75" x14ac:dyDescent="0.25">
      <c r="A9" t="s">
        <v>9</v>
      </c>
      <c r="B9" t="s">
        <v>417</v>
      </c>
      <c r="C9" t="s">
        <v>10</v>
      </c>
      <c r="D9">
        <v>5</v>
      </c>
      <c r="E9" s="17" t="s">
        <v>427</v>
      </c>
    </row>
    <row r="10" spans="1:6" ht="15.75" x14ac:dyDescent="0.25">
      <c r="A10" t="s">
        <v>11</v>
      </c>
      <c r="B10" t="s">
        <v>418</v>
      </c>
      <c r="C10" t="s">
        <v>12</v>
      </c>
      <c r="D10">
        <v>4</v>
      </c>
      <c r="E10" s="20"/>
    </row>
    <row r="11" spans="1:6" ht="15.75" x14ac:dyDescent="0.25">
      <c r="A11" t="s">
        <v>13</v>
      </c>
      <c r="B11" t="s">
        <v>419</v>
      </c>
      <c r="C11" t="s">
        <v>14</v>
      </c>
      <c r="D11">
        <v>4</v>
      </c>
      <c r="E11" s="20"/>
    </row>
    <row r="12" spans="1:6" ht="15.75" x14ac:dyDescent="0.25">
      <c r="A12" t="s">
        <v>15</v>
      </c>
      <c r="B12" t="s">
        <v>420</v>
      </c>
      <c r="C12" t="s">
        <v>16</v>
      </c>
      <c r="D12">
        <v>3</v>
      </c>
      <c r="E12" s="20"/>
    </row>
    <row r="13" spans="1:6" ht="15.75" x14ac:dyDescent="0.25">
      <c r="A13" t="s">
        <v>17</v>
      </c>
      <c r="B13" t="s">
        <v>171</v>
      </c>
      <c r="C13" t="s">
        <v>18</v>
      </c>
      <c r="D13">
        <v>5</v>
      </c>
      <c r="E13" s="20"/>
    </row>
    <row r="14" spans="1:6" ht="15.75" x14ac:dyDescent="0.25">
      <c r="A14" t="s">
        <v>19</v>
      </c>
      <c r="B14" t="s">
        <v>421</v>
      </c>
      <c r="C14" t="s">
        <v>20</v>
      </c>
      <c r="D14">
        <v>1</v>
      </c>
      <c r="E14" s="20"/>
    </row>
    <row r="15" spans="1:6" ht="15.75" x14ac:dyDescent="0.25">
      <c r="A15" t="s">
        <v>21</v>
      </c>
      <c r="B15" t="s">
        <v>422</v>
      </c>
      <c r="C15" t="s">
        <v>22</v>
      </c>
      <c r="D15">
        <v>4</v>
      </c>
      <c r="E15" s="20"/>
    </row>
    <row r="16" spans="1:6" ht="15.75" x14ac:dyDescent="0.25">
      <c r="A16" t="s">
        <v>23</v>
      </c>
      <c r="B16" t="s">
        <v>423</v>
      </c>
      <c r="C16" t="s">
        <v>24</v>
      </c>
      <c r="D16">
        <v>3</v>
      </c>
      <c r="E16" s="20"/>
    </row>
    <row r="17" spans="1:5" ht="15.75" x14ac:dyDescent="0.25">
      <c r="A17" t="s">
        <v>25</v>
      </c>
      <c r="B17" t="s">
        <v>424</v>
      </c>
      <c r="C17" t="s">
        <v>26</v>
      </c>
      <c r="D17">
        <v>1</v>
      </c>
      <c r="E17" s="20"/>
    </row>
    <row r="18" spans="1:5" ht="15.75" x14ac:dyDescent="0.25">
      <c r="A18" t="s">
        <v>27</v>
      </c>
      <c r="B18" t="s">
        <v>425</v>
      </c>
      <c r="C18" t="s">
        <v>28</v>
      </c>
      <c r="D18">
        <v>1</v>
      </c>
      <c r="E18" s="20"/>
    </row>
    <row r="19" spans="1:5" ht="15.75" x14ac:dyDescent="0.25">
      <c r="A19" t="s">
        <v>29</v>
      </c>
      <c r="B19" t="s">
        <v>327</v>
      </c>
      <c r="C19" t="s">
        <v>30</v>
      </c>
      <c r="D19">
        <v>1</v>
      </c>
      <c r="E19" s="20"/>
    </row>
    <row r="20" spans="1:5" ht="15.75" x14ac:dyDescent="0.25">
      <c r="A20" t="s">
        <v>1</v>
      </c>
      <c r="B20" t="s">
        <v>1</v>
      </c>
      <c r="C20" t="s">
        <v>1</v>
      </c>
      <c r="D20" t="s">
        <v>1</v>
      </c>
    </row>
    <row r="21" spans="1:5" s="3" customFormat="1" ht="15.75" x14ac:dyDescent="0.25">
      <c r="A21" s="3" t="s">
        <v>31</v>
      </c>
      <c r="B21" s="3" t="s">
        <v>1</v>
      </c>
      <c r="C21" s="3" t="s">
        <v>1</v>
      </c>
      <c r="D21" s="3" t="s">
        <v>1</v>
      </c>
    </row>
    <row r="22" spans="1:5" ht="15.75" x14ac:dyDescent="0.25">
      <c r="A22" t="s">
        <v>32</v>
      </c>
      <c r="B22" t="s">
        <v>1</v>
      </c>
      <c r="C22" t="s">
        <v>1</v>
      </c>
      <c r="D22" t="s">
        <v>1</v>
      </c>
    </row>
    <row r="23" spans="1:5" ht="15.75" x14ac:dyDescent="0.25">
      <c r="A23" t="s">
        <v>33</v>
      </c>
      <c r="B23" t="s">
        <v>1</v>
      </c>
      <c r="C23" t="s">
        <v>1</v>
      </c>
      <c r="D23" t="s">
        <v>1</v>
      </c>
    </row>
    <row r="24" spans="1:5" ht="15.75" x14ac:dyDescent="0.25">
      <c r="A24" t="s">
        <v>34</v>
      </c>
      <c r="B24" t="s">
        <v>1</v>
      </c>
      <c r="C24" t="s">
        <v>1</v>
      </c>
      <c r="D24" t="s">
        <v>1</v>
      </c>
    </row>
    <row r="25" spans="1:5" ht="15.75" x14ac:dyDescent="0.25">
      <c r="A25" t="s">
        <v>35</v>
      </c>
      <c r="B25" t="s">
        <v>1</v>
      </c>
      <c r="C25" t="s">
        <v>1</v>
      </c>
      <c r="D25" t="s">
        <v>1</v>
      </c>
    </row>
    <row r="26" spans="1:5" ht="15.75" x14ac:dyDescent="0.25">
      <c r="A26" t="s">
        <v>36</v>
      </c>
      <c r="B26" t="s">
        <v>1</v>
      </c>
      <c r="C26" t="s">
        <v>1</v>
      </c>
      <c r="D26" t="s">
        <v>1</v>
      </c>
    </row>
    <row r="27" spans="1:5" ht="15.75" x14ac:dyDescent="0.25">
      <c r="A27" t="s">
        <v>37</v>
      </c>
      <c r="B27" t="s">
        <v>1</v>
      </c>
      <c r="C27" t="s">
        <v>1</v>
      </c>
      <c r="D27" t="s">
        <v>1</v>
      </c>
    </row>
    <row r="28" spans="1:5" ht="15.75" x14ac:dyDescent="0.25">
      <c r="A28" t="s">
        <v>38</v>
      </c>
      <c r="B28" t="s">
        <v>1</v>
      </c>
      <c r="C28" t="s">
        <v>1</v>
      </c>
      <c r="D28" t="s">
        <v>1</v>
      </c>
    </row>
  </sheetData>
  <mergeCells count="2">
    <mergeCell ref="A1:F1"/>
    <mergeCell ref="E9:E19"/>
  </mergeCells>
  <conditionalFormatting sqref="D9:D19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{78D38326-8769-496A-8888-9D6DE76DDAF3}</x14:id>
        </ext>
      </extLst>
    </cfRule>
  </conditionalFormatting>
  <pageMargins left="0.7" right="0.7" top="0.75" bottom="0.75" header="0.3" footer="0.3"/>
  <ignoredErrors>
    <ignoredError sqref="A1:D7 A20:D22 A9 A10 A11 A12 A13 A14 A15 A16 A17 A18 A19 A24:D28 B23:D23 C9 C10 C11 C12 C13 C14 C15 C16 C17 C18 C19 A8:C8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8D38326-8769-496A-8888-9D6DE76DDAF3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D9:D19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4"/>
  <sheetViews>
    <sheetView workbookViewId="0">
      <selection activeCell="F25" sqref="F25"/>
    </sheetView>
  </sheetViews>
  <sheetFormatPr defaultRowHeight="15.75" x14ac:dyDescent="0.25"/>
  <cols>
    <col min="1" max="1" width="25.875" customWidth="1"/>
    <col min="2" max="4" width="15.875" style="8" customWidth="1"/>
    <col min="5" max="5" width="17" style="8" customWidth="1"/>
    <col min="6" max="6" width="30.875" customWidth="1"/>
    <col min="7" max="7" width="66.125" bestFit="1" customWidth="1"/>
    <col min="10" max="10" width="23.375" customWidth="1"/>
  </cols>
  <sheetData>
    <row r="1" spans="1:10" ht="24.95" customHeight="1" x14ac:dyDescent="0.35">
      <c r="A1" s="5" t="s">
        <v>39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</row>
    <row r="2" spans="1:10" x14ac:dyDescent="0.25">
      <c r="A2" t="s">
        <v>1</v>
      </c>
      <c r="B2" s="8" t="s">
        <v>1</v>
      </c>
      <c r="C2" s="8" t="s">
        <v>1</v>
      </c>
      <c r="D2" s="8" t="s">
        <v>1</v>
      </c>
      <c r="E2" s="8" t="s">
        <v>1</v>
      </c>
      <c r="F2" t="s">
        <v>1</v>
      </c>
    </row>
    <row r="3" spans="1:10" s="3" customFormat="1" x14ac:dyDescent="0.25">
      <c r="A3" s="3" t="s">
        <v>40</v>
      </c>
      <c r="B3" s="9" t="s">
        <v>41</v>
      </c>
      <c r="C3" s="9" t="s">
        <v>42</v>
      </c>
      <c r="D3" s="9" t="s">
        <v>43</v>
      </c>
      <c r="E3" s="9" t="s">
        <v>44</v>
      </c>
      <c r="F3" s="3" t="s">
        <v>8</v>
      </c>
      <c r="I3" s="17" t="s">
        <v>431</v>
      </c>
      <c r="J3" s="17"/>
    </row>
    <row r="4" spans="1:10" x14ac:dyDescent="0.25">
      <c r="A4" t="s">
        <v>45</v>
      </c>
      <c r="B4" s="8" t="s">
        <v>428</v>
      </c>
      <c r="C4" s="8" t="s">
        <v>429</v>
      </c>
      <c r="D4" s="8" t="s">
        <v>430</v>
      </c>
      <c r="E4" s="8" t="s">
        <v>1</v>
      </c>
      <c r="F4" t="s">
        <v>1</v>
      </c>
      <c r="I4" s="17"/>
      <c r="J4" s="17"/>
    </row>
    <row r="5" spans="1:10" x14ac:dyDescent="0.25">
      <c r="A5" t="s">
        <v>1</v>
      </c>
      <c r="B5" s="8" t="s">
        <v>1</v>
      </c>
      <c r="C5" s="8" t="s">
        <v>1</v>
      </c>
      <c r="D5" s="8" t="s">
        <v>1</v>
      </c>
      <c r="E5" s="8" t="s">
        <v>1</v>
      </c>
      <c r="F5" t="s">
        <v>1</v>
      </c>
      <c r="I5" s="17"/>
      <c r="J5" s="17"/>
    </row>
    <row r="6" spans="1:10" s="3" customFormat="1" x14ac:dyDescent="0.25">
      <c r="A6" s="3" t="s">
        <v>46</v>
      </c>
      <c r="B6" s="9" t="s">
        <v>1</v>
      </c>
      <c r="C6" s="9" t="s">
        <v>1</v>
      </c>
      <c r="D6" s="9" t="s">
        <v>1</v>
      </c>
      <c r="E6" s="9" t="s">
        <v>1</v>
      </c>
      <c r="F6" s="3" t="s">
        <v>1</v>
      </c>
      <c r="I6" s="17"/>
      <c r="J6" s="17"/>
    </row>
    <row r="7" spans="1:10" x14ac:dyDescent="0.25">
      <c r="A7" t="s">
        <v>47</v>
      </c>
      <c r="B7" s="11">
        <v>5</v>
      </c>
      <c r="C7" s="11">
        <v>5</v>
      </c>
      <c r="D7" s="11">
        <v>2</v>
      </c>
      <c r="E7" s="11" t="s">
        <v>48</v>
      </c>
      <c r="F7" t="s">
        <v>49</v>
      </c>
      <c r="G7" t="s">
        <v>452</v>
      </c>
      <c r="I7" s="17"/>
      <c r="J7" s="17"/>
    </row>
    <row r="8" spans="1:10" x14ac:dyDescent="0.25">
      <c r="A8" t="s">
        <v>50</v>
      </c>
      <c r="B8" s="11">
        <v>5</v>
      </c>
      <c r="C8" s="11">
        <v>5</v>
      </c>
      <c r="D8" s="11">
        <v>5</v>
      </c>
      <c r="E8" s="11" t="s">
        <v>51</v>
      </c>
      <c r="F8" t="s">
        <v>52</v>
      </c>
      <c r="G8" t="s">
        <v>451</v>
      </c>
      <c r="I8" s="17"/>
      <c r="J8" s="17"/>
    </row>
    <row r="9" spans="1:10" x14ac:dyDescent="0.25">
      <c r="A9" t="s">
        <v>53</v>
      </c>
      <c r="B9" s="11">
        <v>5</v>
      </c>
      <c r="C9" s="11">
        <v>5</v>
      </c>
      <c r="D9" s="11">
        <v>3</v>
      </c>
      <c r="E9" s="11" t="s">
        <v>48</v>
      </c>
      <c r="F9" t="s">
        <v>54</v>
      </c>
      <c r="G9" t="s">
        <v>450</v>
      </c>
      <c r="I9" s="17"/>
      <c r="J9" s="17"/>
    </row>
    <row r="10" spans="1:10" x14ac:dyDescent="0.25">
      <c r="A10" t="s">
        <v>55</v>
      </c>
      <c r="B10" s="11">
        <v>5</v>
      </c>
      <c r="C10" s="11">
        <v>5</v>
      </c>
      <c r="D10" s="11">
        <v>1</v>
      </c>
      <c r="E10" s="11" t="s">
        <v>51</v>
      </c>
      <c r="F10" t="s">
        <v>56</v>
      </c>
      <c r="G10" t="s">
        <v>449</v>
      </c>
      <c r="I10" s="17"/>
      <c r="J10" s="17"/>
    </row>
    <row r="11" spans="1:10" x14ac:dyDescent="0.25">
      <c r="A11" t="s">
        <v>1</v>
      </c>
      <c r="B11" s="11"/>
      <c r="C11" s="11" t="s">
        <v>1</v>
      </c>
      <c r="D11" s="11" t="s">
        <v>1</v>
      </c>
      <c r="E11" s="11" t="s">
        <v>1</v>
      </c>
      <c r="F11" t="s">
        <v>1</v>
      </c>
      <c r="I11" s="17"/>
      <c r="J11" s="17"/>
    </row>
    <row r="12" spans="1:10" s="3" customFormat="1" x14ac:dyDescent="0.25">
      <c r="A12" s="3" t="s">
        <v>57</v>
      </c>
      <c r="B12" s="12" t="s">
        <v>1</v>
      </c>
      <c r="C12" s="12" t="s">
        <v>1</v>
      </c>
      <c r="D12" s="12" t="s">
        <v>1</v>
      </c>
      <c r="E12" s="12" t="s">
        <v>1</v>
      </c>
      <c r="F12" s="3" t="s">
        <v>1</v>
      </c>
      <c r="I12" s="17"/>
      <c r="J12" s="17"/>
    </row>
    <row r="13" spans="1:10" x14ac:dyDescent="0.25">
      <c r="A13" t="s">
        <v>58</v>
      </c>
      <c r="B13" s="11">
        <v>5</v>
      </c>
      <c r="C13" s="11">
        <v>1</v>
      </c>
      <c r="D13" s="11">
        <v>1</v>
      </c>
      <c r="E13" s="11" t="s">
        <v>59</v>
      </c>
      <c r="F13" t="s">
        <v>60</v>
      </c>
      <c r="G13" t="s">
        <v>448</v>
      </c>
      <c r="I13" s="17"/>
      <c r="J13" s="17"/>
    </row>
    <row r="14" spans="1:10" x14ac:dyDescent="0.25">
      <c r="A14" t="s">
        <v>61</v>
      </c>
      <c r="B14" s="11">
        <v>5</v>
      </c>
      <c r="C14" s="11">
        <v>3</v>
      </c>
      <c r="D14" s="11">
        <v>1</v>
      </c>
      <c r="E14" s="11" t="s">
        <v>48</v>
      </c>
      <c r="F14" t="s">
        <v>62</v>
      </c>
      <c r="G14" t="s">
        <v>447</v>
      </c>
      <c r="I14" s="17"/>
      <c r="J14" s="17"/>
    </row>
    <row r="15" spans="1:10" x14ac:dyDescent="0.25">
      <c r="A15" t="s">
        <v>63</v>
      </c>
      <c r="B15" s="11">
        <v>3</v>
      </c>
      <c r="C15" s="11">
        <v>5</v>
      </c>
      <c r="D15" s="11">
        <v>1</v>
      </c>
      <c r="E15" s="11" t="s">
        <v>59</v>
      </c>
      <c r="F15" t="s">
        <v>64</v>
      </c>
      <c r="G15" t="s">
        <v>446</v>
      </c>
    </row>
    <row r="16" spans="1:10" x14ac:dyDescent="0.25">
      <c r="A16" t="s">
        <v>65</v>
      </c>
      <c r="B16" s="11">
        <v>5</v>
      </c>
      <c r="C16" s="11">
        <v>5</v>
      </c>
      <c r="D16" s="11">
        <v>3</v>
      </c>
      <c r="E16" s="11" t="s">
        <v>51</v>
      </c>
      <c r="F16" t="s">
        <v>66</v>
      </c>
      <c r="G16" t="s">
        <v>445</v>
      </c>
    </row>
    <row r="17" spans="1:7" x14ac:dyDescent="0.25">
      <c r="A17" t="s">
        <v>67</v>
      </c>
      <c r="B17" s="11">
        <v>5</v>
      </c>
      <c r="C17" s="11">
        <v>3</v>
      </c>
      <c r="D17" s="11">
        <v>5</v>
      </c>
      <c r="E17" s="11" t="s">
        <v>48</v>
      </c>
      <c r="F17" t="s">
        <v>68</v>
      </c>
      <c r="G17" t="s">
        <v>444</v>
      </c>
    </row>
    <row r="18" spans="1:7" x14ac:dyDescent="0.25">
      <c r="A18" t="s">
        <v>1</v>
      </c>
      <c r="B18" s="11" t="s">
        <v>1</v>
      </c>
      <c r="C18" s="11" t="s">
        <v>1</v>
      </c>
      <c r="D18" s="11" t="s">
        <v>1</v>
      </c>
      <c r="E18" s="11" t="s">
        <v>1</v>
      </c>
      <c r="F18" t="s">
        <v>1</v>
      </c>
    </row>
    <row r="19" spans="1:7" s="3" customFormat="1" x14ac:dyDescent="0.25">
      <c r="A19" s="3" t="s">
        <v>69</v>
      </c>
      <c r="B19" s="12" t="s">
        <v>1</v>
      </c>
      <c r="C19" s="12" t="s">
        <v>1</v>
      </c>
      <c r="D19" s="12" t="s">
        <v>1</v>
      </c>
      <c r="E19" s="12" t="s">
        <v>1</v>
      </c>
      <c r="F19" s="3" t="s">
        <v>1</v>
      </c>
    </row>
    <row r="20" spans="1:7" x14ac:dyDescent="0.25">
      <c r="A20" t="s">
        <v>70</v>
      </c>
      <c r="B20" s="11">
        <v>4</v>
      </c>
      <c r="C20" s="11">
        <v>4</v>
      </c>
      <c r="D20" s="11">
        <v>5</v>
      </c>
      <c r="E20" s="11" t="s">
        <v>48</v>
      </c>
      <c r="F20" t="s">
        <v>71</v>
      </c>
      <c r="G20" t="s">
        <v>443</v>
      </c>
    </row>
    <row r="21" spans="1:7" x14ac:dyDescent="0.25">
      <c r="A21" t="s">
        <v>72</v>
      </c>
      <c r="B21" s="11">
        <v>2</v>
      </c>
      <c r="C21" s="11">
        <v>2</v>
      </c>
      <c r="D21" s="11">
        <v>4</v>
      </c>
      <c r="E21" s="11" t="s">
        <v>51</v>
      </c>
      <c r="F21" t="s">
        <v>73</v>
      </c>
      <c r="G21" t="s">
        <v>442</v>
      </c>
    </row>
    <row r="22" spans="1:7" x14ac:dyDescent="0.25">
      <c r="A22" t="s">
        <v>74</v>
      </c>
      <c r="B22" s="11">
        <v>3</v>
      </c>
      <c r="C22" s="11">
        <v>3</v>
      </c>
      <c r="D22" s="11">
        <v>5</v>
      </c>
      <c r="E22" s="11" t="s">
        <v>59</v>
      </c>
      <c r="F22" t="s">
        <v>75</v>
      </c>
      <c r="G22" t="s">
        <v>441</v>
      </c>
    </row>
    <row r="23" spans="1:7" x14ac:dyDescent="0.25">
      <c r="A23" t="s">
        <v>76</v>
      </c>
      <c r="B23" s="11">
        <v>3</v>
      </c>
      <c r="C23" s="11">
        <v>3</v>
      </c>
      <c r="D23" s="11">
        <v>5</v>
      </c>
      <c r="E23" s="11" t="s">
        <v>77</v>
      </c>
      <c r="F23" t="s">
        <v>78</v>
      </c>
      <c r="G23" t="s">
        <v>440</v>
      </c>
    </row>
    <row r="24" spans="1:7" x14ac:dyDescent="0.25">
      <c r="A24" t="s">
        <v>1</v>
      </c>
      <c r="B24" s="11" t="s">
        <v>1</v>
      </c>
      <c r="C24" s="11" t="s">
        <v>1</v>
      </c>
      <c r="D24" s="11" t="s">
        <v>1</v>
      </c>
      <c r="E24" s="11" t="s">
        <v>1</v>
      </c>
      <c r="F24" t="s">
        <v>1</v>
      </c>
    </row>
    <row r="25" spans="1:7" s="3" customFormat="1" x14ac:dyDescent="0.25">
      <c r="A25" s="3" t="s">
        <v>79</v>
      </c>
      <c r="B25" s="12" t="s">
        <v>1</v>
      </c>
      <c r="C25" s="12" t="s">
        <v>1</v>
      </c>
      <c r="D25" s="12" t="s">
        <v>1</v>
      </c>
      <c r="E25" s="12" t="s">
        <v>1</v>
      </c>
      <c r="F25" s="3" t="s">
        <v>1</v>
      </c>
    </row>
    <row r="26" spans="1:7" x14ac:dyDescent="0.25">
      <c r="A26" t="s">
        <v>80</v>
      </c>
      <c r="B26" s="11">
        <v>3</v>
      </c>
      <c r="C26" s="11">
        <v>3</v>
      </c>
      <c r="D26" s="11">
        <v>4</v>
      </c>
      <c r="E26" s="11" t="s">
        <v>48</v>
      </c>
      <c r="F26" t="s">
        <v>81</v>
      </c>
      <c r="G26" t="s">
        <v>439</v>
      </c>
    </row>
    <row r="27" spans="1:7" x14ac:dyDescent="0.25">
      <c r="A27" t="s">
        <v>82</v>
      </c>
      <c r="B27" s="11">
        <v>3</v>
      </c>
      <c r="C27" s="11">
        <v>3</v>
      </c>
      <c r="D27" s="11">
        <v>5</v>
      </c>
      <c r="E27" s="11" t="s">
        <v>51</v>
      </c>
      <c r="F27" t="s">
        <v>83</v>
      </c>
      <c r="G27" t="s">
        <v>438</v>
      </c>
    </row>
    <row r="28" spans="1:7" x14ac:dyDescent="0.25">
      <c r="A28" t="s">
        <v>84</v>
      </c>
      <c r="B28" s="11">
        <v>4</v>
      </c>
      <c r="C28" s="11">
        <v>4</v>
      </c>
      <c r="D28" s="11">
        <v>3</v>
      </c>
      <c r="E28" s="11" t="s">
        <v>48</v>
      </c>
      <c r="F28" t="s">
        <v>85</v>
      </c>
      <c r="G28" t="s">
        <v>437</v>
      </c>
    </row>
    <row r="29" spans="1:7" x14ac:dyDescent="0.25">
      <c r="A29" t="s">
        <v>86</v>
      </c>
      <c r="B29" s="11">
        <v>5</v>
      </c>
      <c r="C29" s="11">
        <v>5</v>
      </c>
      <c r="D29" s="11">
        <v>3</v>
      </c>
      <c r="E29" s="11" t="s">
        <v>51</v>
      </c>
      <c r="F29" t="s">
        <v>87</v>
      </c>
      <c r="G29" t="s">
        <v>436</v>
      </c>
    </row>
    <row r="30" spans="1:7" x14ac:dyDescent="0.25">
      <c r="A30" t="s">
        <v>1</v>
      </c>
      <c r="B30" s="11" t="s">
        <v>1</v>
      </c>
      <c r="C30" s="11" t="s">
        <v>1</v>
      </c>
      <c r="D30" s="11" t="s">
        <v>1</v>
      </c>
      <c r="E30" s="11" t="s">
        <v>1</v>
      </c>
      <c r="F30" t="s">
        <v>1</v>
      </c>
    </row>
    <row r="31" spans="1:7" s="3" customFormat="1" x14ac:dyDescent="0.25">
      <c r="A31" s="3" t="s">
        <v>88</v>
      </c>
      <c r="B31" s="12" t="s">
        <v>1</v>
      </c>
      <c r="C31" s="12" t="s">
        <v>1</v>
      </c>
      <c r="D31" s="12" t="s">
        <v>1</v>
      </c>
      <c r="E31" s="12" t="s">
        <v>1</v>
      </c>
      <c r="F31" s="3" t="s">
        <v>1</v>
      </c>
    </row>
    <row r="32" spans="1:7" x14ac:dyDescent="0.25">
      <c r="A32" t="s">
        <v>89</v>
      </c>
      <c r="B32" s="11">
        <v>5</v>
      </c>
      <c r="C32" s="11">
        <v>5</v>
      </c>
      <c r="D32" s="11">
        <v>4</v>
      </c>
      <c r="E32" s="11" t="s">
        <v>59</v>
      </c>
      <c r="F32" t="s">
        <v>90</v>
      </c>
      <c r="G32" t="s">
        <v>432</v>
      </c>
    </row>
    <row r="33" spans="1:7" x14ac:dyDescent="0.25">
      <c r="A33" t="s">
        <v>91</v>
      </c>
      <c r="B33" s="11">
        <v>5</v>
      </c>
      <c r="C33" s="11">
        <v>5</v>
      </c>
      <c r="D33" s="11">
        <v>3</v>
      </c>
      <c r="E33" s="11" t="s">
        <v>77</v>
      </c>
      <c r="F33" t="s">
        <v>92</v>
      </c>
      <c r="G33" t="s">
        <v>433</v>
      </c>
    </row>
    <row r="34" spans="1:7" x14ac:dyDescent="0.25">
      <c r="A34" t="s">
        <v>93</v>
      </c>
      <c r="B34" s="11">
        <v>1</v>
      </c>
      <c r="C34" s="11">
        <v>1</v>
      </c>
      <c r="D34" s="11">
        <v>2</v>
      </c>
      <c r="E34" s="11" t="s">
        <v>48</v>
      </c>
      <c r="F34" t="s">
        <v>94</v>
      </c>
      <c r="G34" t="s">
        <v>434</v>
      </c>
    </row>
    <row r="35" spans="1:7" x14ac:dyDescent="0.25">
      <c r="A35" t="s">
        <v>95</v>
      </c>
      <c r="B35" s="11">
        <v>3</v>
      </c>
      <c r="C35" s="11">
        <v>3</v>
      </c>
      <c r="D35" s="11">
        <v>5</v>
      </c>
      <c r="E35" s="11" t="s">
        <v>77</v>
      </c>
      <c r="F35" t="s">
        <v>96</v>
      </c>
      <c r="G35" t="s">
        <v>435</v>
      </c>
    </row>
    <row r="36" spans="1:7" x14ac:dyDescent="0.25">
      <c r="A36" t="s">
        <v>1</v>
      </c>
      <c r="B36" s="11" t="s">
        <v>1</v>
      </c>
      <c r="C36" s="11" t="s">
        <v>1</v>
      </c>
      <c r="D36" s="11" t="s">
        <v>1</v>
      </c>
      <c r="E36" s="11" t="s">
        <v>1</v>
      </c>
      <c r="F36" t="s">
        <v>1</v>
      </c>
    </row>
    <row r="37" spans="1:7" s="3" customFormat="1" x14ac:dyDescent="0.25">
      <c r="A37" s="3" t="s">
        <v>97</v>
      </c>
      <c r="B37" s="12" t="s">
        <v>1</v>
      </c>
      <c r="C37" s="12" t="s">
        <v>1</v>
      </c>
      <c r="D37" s="12" t="s">
        <v>1</v>
      </c>
      <c r="E37" s="12" t="s">
        <v>1</v>
      </c>
      <c r="F37" s="3" t="s">
        <v>1</v>
      </c>
    </row>
    <row r="38" spans="1:7" x14ac:dyDescent="0.25">
      <c r="A38" t="s">
        <v>98</v>
      </c>
      <c r="B38" s="11">
        <v>5</v>
      </c>
      <c r="C38" s="11">
        <v>3</v>
      </c>
      <c r="D38" s="11">
        <v>3</v>
      </c>
      <c r="E38" s="11" t="s">
        <v>51</v>
      </c>
      <c r="F38" t="s">
        <v>99</v>
      </c>
      <c r="G38" t="s">
        <v>453</v>
      </c>
    </row>
    <row r="39" spans="1:7" x14ac:dyDescent="0.25">
      <c r="A39" t="s">
        <v>100</v>
      </c>
      <c r="B39" s="11">
        <v>5</v>
      </c>
      <c r="C39" s="11">
        <v>3</v>
      </c>
      <c r="D39" s="11">
        <v>3</v>
      </c>
      <c r="E39" s="11" t="s">
        <v>48</v>
      </c>
      <c r="F39" t="s">
        <v>101</v>
      </c>
      <c r="G39" t="s">
        <v>454</v>
      </c>
    </row>
    <row r="40" spans="1:7" x14ac:dyDescent="0.25">
      <c r="A40" t="s">
        <v>102</v>
      </c>
      <c r="B40" s="11">
        <v>3</v>
      </c>
      <c r="C40" s="11">
        <v>3</v>
      </c>
      <c r="D40" s="11">
        <v>5</v>
      </c>
      <c r="E40" s="11" t="s">
        <v>48</v>
      </c>
      <c r="F40" t="s">
        <v>103</v>
      </c>
      <c r="G40" t="s">
        <v>455</v>
      </c>
    </row>
    <row r="41" spans="1:7" x14ac:dyDescent="0.25">
      <c r="A41" t="s">
        <v>104</v>
      </c>
      <c r="B41" s="11">
        <v>3</v>
      </c>
      <c r="C41" s="11">
        <v>3</v>
      </c>
      <c r="D41" s="11">
        <v>3</v>
      </c>
      <c r="E41" s="11" t="s">
        <v>77</v>
      </c>
      <c r="F41" t="s">
        <v>105</v>
      </c>
      <c r="G41" t="s">
        <v>456</v>
      </c>
    </row>
    <row r="42" spans="1:7" x14ac:dyDescent="0.25">
      <c r="A42" t="s">
        <v>1</v>
      </c>
      <c r="B42" s="8" t="s">
        <v>1</v>
      </c>
      <c r="C42" s="8" t="s">
        <v>1</v>
      </c>
      <c r="D42" s="8" t="s">
        <v>1</v>
      </c>
      <c r="E42" s="8" t="s">
        <v>1</v>
      </c>
      <c r="F42" t="s">
        <v>1</v>
      </c>
    </row>
    <row r="43" spans="1:7" s="3" customFormat="1" x14ac:dyDescent="0.25">
      <c r="A43" s="3" t="s">
        <v>106</v>
      </c>
      <c r="B43" s="12">
        <f>B7*$E$7+B8*$E$8+B9*$E$9+B10*$E$10+B13*$E$13+B14*$E$14+B15*$E$15+B16*$E$16+B17*$E$17+B20*$E$20+B21*$E$21+B22*$E$22+B23*$E$23+B26*$E$26+B27*$E$27+B28*$E$28+B29*$E$29+B32*$E$32+B33*$E$33+B34*$E$34+B35*$E$35+B38*$E$38+B39*$E$39+B40*$E$40+B41*$E$41</f>
        <v>358</v>
      </c>
      <c r="C43" s="12">
        <f t="shared" ref="C43:D43" si="0">C7*$E$7+C8*$E$8+C9*$E$9+C10*$E$10+C13*$E$13+C14*$E$14+C15*$E$15+C16*$E$16+C17*$E$17+C20*$E$20+C21*$E$21+C22*$E$22+C23*$E$23+C26*$E$26+C27*$E$27+C28*$E$28+C29*$E$29+C32*$E$32+C33*$E$33+C34*$E$34+C35*$E$35+C38*$E$38+C39*$E$39+C40*$E$40+C41*$E$41</f>
        <v>318</v>
      </c>
      <c r="D43" s="12">
        <f t="shared" si="0"/>
        <v>291</v>
      </c>
      <c r="E43" s="9" t="s">
        <v>1</v>
      </c>
      <c r="F43" s="3" t="s">
        <v>1</v>
      </c>
    </row>
    <row r="44" spans="1:7" s="3" customFormat="1" x14ac:dyDescent="0.25">
      <c r="A44" s="3" t="s">
        <v>107</v>
      </c>
      <c r="B44" s="9">
        <f>RANK(B43,$B$43:$D$43,0)</f>
        <v>1</v>
      </c>
      <c r="C44" s="9">
        <f t="shared" ref="C44:D44" si="1">RANK(C43,$B$43:$D$43,0)</f>
        <v>2</v>
      </c>
      <c r="D44" s="9">
        <f t="shared" si="1"/>
        <v>3</v>
      </c>
      <c r="E44" s="9" t="s">
        <v>1</v>
      </c>
      <c r="F44" s="3" t="s">
        <v>1</v>
      </c>
    </row>
  </sheetData>
  <mergeCells count="2">
    <mergeCell ref="A1:F1"/>
    <mergeCell ref="I3:J14"/>
  </mergeCells>
  <conditionalFormatting sqref="B44:D44">
    <cfRule type="cellIs" dxfId="17" priority="14" operator="equal">
      <formula>1</formula>
    </cfRule>
    <cfRule type="cellIs" dxfId="16" priority="13" operator="equal">
      <formula>2</formula>
    </cfRule>
    <cfRule type="cellIs" dxfId="15" priority="12" operator="equal">
      <formula>3</formula>
    </cfRule>
  </conditionalFormatting>
  <conditionalFormatting sqref="B7:D10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13:D1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20:D23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26:D29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32:D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38:D41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7:E10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{2BA1458E-F6A2-4A0B-A666-B8C1CBE27496}</x14:id>
        </ext>
      </extLst>
    </cfRule>
  </conditionalFormatting>
  <pageMargins left="0.7" right="0.7" top="0.75" bottom="0.75" header="0.3" footer="0.3"/>
  <ignoredErrors>
    <ignoredError sqref="A1:F3 A44 A43 E43:F43 E44:F44 A5:F6 A4 E4:F4 A12:F12 A7 E7:F7 A8 E8:F8 A9 E9:F9 A10 E10:F10 A18:F19 A13 E13:F13 A14 E14:F14 A15 E15:F15 A16 E16:F16 A17 E17:F17 A24:F25 A20 E20:F20 A21 E21:F21 A22 E22:F22 A23 E23:F23 A30:F31 A26 E26:F26 A27 E27:F27 A28 E28:F28 A29 E29:F29 A36:F37 A32 E32:F32 A33 E33:F33 A34 E34:F34 A35 E35:F35 A42:F42 A38 E38:F38 A39 E39:F39 A40 E40:F40 A41 E41:F41 A11 C11:F11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BA1458E-F6A2-4A0B-A666-B8C1CBE27496}">
            <x14:dataBar minLength="0" maxLength="100" gradient="0">
              <x14:cfvo type="min"/>
              <x14:cfvo type="max"/>
              <x14:negativeFillColor rgb="FFFF0000"/>
              <x14:axisColor rgb="FF000000"/>
            </x14:dataBar>
          </x14:cfRule>
          <xm:sqref>E7:E10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4"/>
  <sheetViews>
    <sheetView topLeftCell="A7" workbookViewId="0">
      <selection activeCell="D10" sqref="D10"/>
    </sheetView>
  </sheetViews>
  <sheetFormatPr defaultRowHeight="15.75" x14ac:dyDescent="0.25"/>
  <cols>
    <col min="1" max="1" width="25.875" customWidth="1"/>
    <col min="2" max="5" width="15.875" style="8" customWidth="1"/>
    <col min="6" max="6" width="25.875" customWidth="1"/>
  </cols>
  <sheetData>
    <row r="1" spans="1:6" ht="24.95" customHeight="1" x14ac:dyDescent="0.35">
      <c r="A1" s="5" t="s">
        <v>108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</row>
    <row r="2" spans="1:6" x14ac:dyDescent="0.25">
      <c r="A2" t="s">
        <v>1</v>
      </c>
      <c r="B2" s="8" t="s">
        <v>1</v>
      </c>
      <c r="C2" s="8" t="s">
        <v>1</v>
      </c>
      <c r="D2" s="8" t="s">
        <v>1</v>
      </c>
      <c r="E2" s="8" t="s">
        <v>1</v>
      </c>
      <c r="F2" t="s">
        <v>1</v>
      </c>
    </row>
    <row r="3" spans="1:6" x14ac:dyDescent="0.25">
      <c r="A3" s="3" t="s">
        <v>109</v>
      </c>
      <c r="B3" s="8" t="s">
        <v>1</v>
      </c>
      <c r="C3" s="8" t="s">
        <v>1</v>
      </c>
      <c r="D3" s="8" t="s">
        <v>1</v>
      </c>
      <c r="E3" s="8" t="s">
        <v>1</v>
      </c>
      <c r="F3" t="s">
        <v>1</v>
      </c>
    </row>
    <row r="4" spans="1:6" x14ac:dyDescent="0.25">
      <c r="A4" t="s">
        <v>110</v>
      </c>
      <c r="B4" s="8" t="s">
        <v>457</v>
      </c>
      <c r="C4" s="8" t="s">
        <v>111</v>
      </c>
      <c r="D4" s="8" t="s">
        <v>1</v>
      </c>
      <c r="E4" s="8" t="s">
        <v>1</v>
      </c>
      <c r="F4" t="s">
        <v>1</v>
      </c>
    </row>
    <row r="5" spans="1:6" x14ac:dyDescent="0.25">
      <c r="A5" t="s">
        <v>112</v>
      </c>
      <c r="B5" s="8" t="s">
        <v>457</v>
      </c>
      <c r="C5" s="8" t="s">
        <v>111</v>
      </c>
      <c r="D5" s="8" t="s">
        <v>1</v>
      </c>
      <c r="E5" s="8" t="s">
        <v>1</v>
      </c>
      <c r="F5" t="s">
        <v>1</v>
      </c>
    </row>
    <row r="6" spans="1:6" x14ac:dyDescent="0.25">
      <c r="A6" t="s">
        <v>113</v>
      </c>
      <c r="B6" s="8" t="s">
        <v>415</v>
      </c>
      <c r="C6" s="8" t="s">
        <v>111</v>
      </c>
      <c r="D6" s="8" t="s">
        <v>1</v>
      </c>
      <c r="E6" s="8" t="s">
        <v>1</v>
      </c>
      <c r="F6" t="s">
        <v>1</v>
      </c>
    </row>
    <row r="7" spans="1:6" x14ac:dyDescent="0.25">
      <c r="A7" t="s">
        <v>114</v>
      </c>
      <c r="B7" s="8" t="s">
        <v>415</v>
      </c>
      <c r="C7" s="8" t="s">
        <v>111</v>
      </c>
      <c r="D7" s="8" t="s">
        <v>1</v>
      </c>
      <c r="E7" s="8" t="s">
        <v>1</v>
      </c>
      <c r="F7" t="s">
        <v>1</v>
      </c>
    </row>
    <row r="8" spans="1:6" x14ac:dyDescent="0.25">
      <c r="A8" t="s">
        <v>1</v>
      </c>
      <c r="B8" s="8" t="s">
        <v>1</v>
      </c>
      <c r="C8" s="8" t="s">
        <v>1</v>
      </c>
      <c r="D8" s="8" t="s">
        <v>1</v>
      </c>
      <c r="E8" s="8" t="s">
        <v>1</v>
      </c>
      <c r="F8" t="s">
        <v>1</v>
      </c>
    </row>
    <row r="9" spans="1:6" s="3" customFormat="1" x14ac:dyDescent="0.25">
      <c r="A9" s="3" t="s">
        <v>115</v>
      </c>
      <c r="B9" s="9" t="s">
        <v>41</v>
      </c>
      <c r="C9" s="9" t="s">
        <v>42</v>
      </c>
      <c r="D9" s="9" t="s">
        <v>43</v>
      </c>
      <c r="E9" s="9" t="s">
        <v>116</v>
      </c>
      <c r="F9" s="3" t="s">
        <v>8</v>
      </c>
    </row>
    <row r="10" spans="1:6" x14ac:dyDescent="0.25">
      <c r="A10" t="s">
        <v>45</v>
      </c>
      <c r="B10" s="8" t="s">
        <v>478</v>
      </c>
      <c r="C10" s="8" t="s">
        <v>477</v>
      </c>
      <c r="D10" s="8" t="s">
        <v>430</v>
      </c>
      <c r="E10" s="8" t="s">
        <v>1</v>
      </c>
      <c r="F10" t="s">
        <v>1</v>
      </c>
    </row>
    <row r="11" spans="1:6" x14ac:dyDescent="0.25">
      <c r="A11" t="s">
        <v>1</v>
      </c>
      <c r="B11" s="8" t="s">
        <v>1</v>
      </c>
      <c r="C11" s="8" t="s">
        <v>1</v>
      </c>
      <c r="D11" s="8" t="s">
        <v>1</v>
      </c>
      <c r="E11" s="8" t="s">
        <v>1</v>
      </c>
      <c r="F11" t="s">
        <v>1</v>
      </c>
    </row>
    <row r="12" spans="1:6" s="3" customFormat="1" x14ac:dyDescent="0.25">
      <c r="A12" s="3" t="s">
        <v>117</v>
      </c>
      <c r="B12" s="9" t="s">
        <v>1</v>
      </c>
      <c r="C12" s="9" t="s">
        <v>1</v>
      </c>
      <c r="D12" s="9" t="s">
        <v>1</v>
      </c>
      <c r="E12" s="9" t="s">
        <v>1</v>
      </c>
      <c r="F12" s="3" t="s">
        <v>1</v>
      </c>
    </row>
    <row r="13" spans="1:6" x14ac:dyDescent="0.25">
      <c r="A13" t="s">
        <v>118</v>
      </c>
      <c r="B13" s="10">
        <v>25.5</v>
      </c>
      <c r="C13" s="10">
        <v>31</v>
      </c>
      <c r="D13" s="10">
        <v>28.75</v>
      </c>
      <c r="E13" s="10" t="s">
        <v>1</v>
      </c>
      <c r="F13" t="s">
        <v>119</v>
      </c>
    </row>
    <row r="14" spans="1:6" x14ac:dyDescent="0.25">
      <c r="A14" t="s">
        <v>120</v>
      </c>
      <c r="B14" s="10">
        <v>100</v>
      </c>
      <c r="C14" s="10">
        <v>50</v>
      </c>
      <c r="D14" s="10">
        <v>0</v>
      </c>
      <c r="E14" s="10" t="s">
        <v>1</v>
      </c>
      <c r="F14" t="s">
        <v>119</v>
      </c>
    </row>
    <row r="15" spans="1:6" x14ac:dyDescent="0.25">
      <c r="A15" t="s">
        <v>121</v>
      </c>
      <c r="B15" s="11">
        <v>10</v>
      </c>
      <c r="C15" s="11">
        <v>5</v>
      </c>
      <c r="D15" s="11">
        <v>6</v>
      </c>
      <c r="E15" s="10" t="s">
        <v>1</v>
      </c>
      <c r="F15" t="s">
        <v>122</v>
      </c>
    </row>
    <row r="16" spans="1:6" x14ac:dyDescent="0.25">
      <c r="A16" t="s">
        <v>123</v>
      </c>
      <c r="B16" s="11">
        <v>5</v>
      </c>
      <c r="C16" s="11">
        <v>7</v>
      </c>
      <c r="D16" s="11">
        <v>15</v>
      </c>
      <c r="E16" s="10" t="s">
        <v>1</v>
      </c>
      <c r="F16" t="s">
        <v>124</v>
      </c>
    </row>
    <row r="17" spans="1:6" x14ac:dyDescent="0.25">
      <c r="A17" t="s">
        <v>1</v>
      </c>
      <c r="B17" s="8" t="s">
        <v>1</v>
      </c>
      <c r="C17" s="8" t="s">
        <v>1</v>
      </c>
      <c r="D17" s="8" t="s">
        <v>1</v>
      </c>
      <c r="E17" s="8" t="s">
        <v>1</v>
      </c>
      <c r="F17" t="s">
        <v>1</v>
      </c>
    </row>
    <row r="18" spans="1:6" s="3" customFormat="1" x14ac:dyDescent="0.25">
      <c r="A18" s="3" t="s">
        <v>125</v>
      </c>
      <c r="B18" s="9" t="s">
        <v>1</v>
      </c>
      <c r="C18" s="9" t="s">
        <v>1</v>
      </c>
      <c r="D18" s="9" t="s">
        <v>1</v>
      </c>
      <c r="E18" s="9" t="s">
        <v>1</v>
      </c>
      <c r="F18" s="3" t="s">
        <v>1</v>
      </c>
    </row>
    <row r="19" spans="1:6" x14ac:dyDescent="0.25">
      <c r="A19" t="s">
        <v>126</v>
      </c>
      <c r="B19" s="8" t="s">
        <v>235</v>
      </c>
      <c r="C19" s="8" t="s">
        <v>235</v>
      </c>
      <c r="D19" s="8" t="s">
        <v>235</v>
      </c>
      <c r="E19" s="8" t="s">
        <v>1</v>
      </c>
      <c r="F19" t="s">
        <v>127</v>
      </c>
    </row>
    <row r="20" spans="1:6" x14ac:dyDescent="0.25">
      <c r="A20" t="s">
        <v>128</v>
      </c>
      <c r="B20" s="8" t="s">
        <v>460</v>
      </c>
      <c r="C20" s="8" t="s">
        <v>460</v>
      </c>
      <c r="D20" s="8" t="s">
        <v>460</v>
      </c>
      <c r="E20" s="8" t="s">
        <v>1</v>
      </c>
      <c r="F20" t="s">
        <v>1</v>
      </c>
    </row>
    <row r="21" spans="1:6" x14ac:dyDescent="0.25">
      <c r="A21" t="s">
        <v>129</v>
      </c>
      <c r="B21" s="8" t="s">
        <v>461</v>
      </c>
      <c r="C21" s="8" t="s">
        <v>461</v>
      </c>
      <c r="D21" s="8" t="s">
        <v>461</v>
      </c>
      <c r="E21" s="8" t="s">
        <v>1</v>
      </c>
      <c r="F21" t="s">
        <v>130</v>
      </c>
    </row>
    <row r="22" spans="1:6" x14ac:dyDescent="0.25">
      <c r="A22" t="s">
        <v>131</v>
      </c>
      <c r="B22" s="8" t="s">
        <v>458</v>
      </c>
      <c r="C22" s="8" t="s">
        <v>458</v>
      </c>
      <c r="D22" s="8" t="s">
        <v>458</v>
      </c>
      <c r="E22" s="8" t="s">
        <v>1</v>
      </c>
      <c r="F22" t="s">
        <v>132</v>
      </c>
    </row>
    <row r="23" spans="1:6" x14ac:dyDescent="0.25">
      <c r="A23" t="s">
        <v>19</v>
      </c>
      <c r="B23" s="8" t="s">
        <v>459</v>
      </c>
      <c r="C23" s="8" t="s">
        <v>459</v>
      </c>
      <c r="D23" s="8" t="s">
        <v>459</v>
      </c>
      <c r="E23" s="8" t="s">
        <v>1</v>
      </c>
      <c r="F23" t="s">
        <v>133</v>
      </c>
    </row>
    <row r="24" spans="1:6" x14ac:dyDescent="0.25">
      <c r="A24" t="s">
        <v>17</v>
      </c>
      <c r="B24" s="8" t="s">
        <v>462</v>
      </c>
      <c r="C24" s="8" t="s">
        <v>462</v>
      </c>
      <c r="D24" s="8" t="s">
        <v>462</v>
      </c>
      <c r="E24" s="8" t="s">
        <v>1</v>
      </c>
      <c r="F24" t="s">
        <v>134</v>
      </c>
    </row>
    <row r="25" spans="1:6" x14ac:dyDescent="0.25">
      <c r="A25" t="s">
        <v>1</v>
      </c>
      <c r="B25" s="8" t="s">
        <v>1</v>
      </c>
      <c r="C25" s="8" t="s">
        <v>1</v>
      </c>
      <c r="D25" s="8" t="s">
        <v>1</v>
      </c>
      <c r="E25" s="8" t="s">
        <v>1</v>
      </c>
      <c r="F25" t="s">
        <v>1</v>
      </c>
    </row>
    <row r="26" spans="1:6" s="3" customFormat="1" x14ac:dyDescent="0.25">
      <c r="A26" s="3" t="s">
        <v>135</v>
      </c>
      <c r="B26" s="9" t="s">
        <v>1</v>
      </c>
      <c r="C26" s="9" t="s">
        <v>1</v>
      </c>
      <c r="D26" s="9" t="s">
        <v>1</v>
      </c>
      <c r="E26" s="9" t="s">
        <v>1</v>
      </c>
      <c r="F26" s="3" t="s">
        <v>1</v>
      </c>
    </row>
    <row r="27" spans="1:6" x14ac:dyDescent="0.25">
      <c r="A27" t="s">
        <v>136</v>
      </c>
      <c r="B27" s="8">
        <v>10</v>
      </c>
      <c r="C27" s="8">
        <v>7</v>
      </c>
      <c r="D27" s="8">
        <v>2</v>
      </c>
      <c r="E27" s="8" t="s">
        <v>1</v>
      </c>
      <c r="F27" t="s">
        <v>137</v>
      </c>
    </row>
    <row r="28" spans="1:6" x14ac:dyDescent="0.25">
      <c r="A28" t="s">
        <v>138</v>
      </c>
      <c r="B28" s="8" t="s">
        <v>416</v>
      </c>
      <c r="C28" s="8" t="s">
        <v>416</v>
      </c>
      <c r="D28" s="8" t="s">
        <v>416</v>
      </c>
      <c r="E28" s="8" t="s">
        <v>1</v>
      </c>
      <c r="F28" t="s">
        <v>111</v>
      </c>
    </row>
    <row r="29" spans="1:6" x14ac:dyDescent="0.25">
      <c r="A29" t="s">
        <v>139</v>
      </c>
      <c r="B29" s="8">
        <v>3</v>
      </c>
      <c r="C29" s="8">
        <v>5</v>
      </c>
      <c r="D29" s="8">
        <v>2</v>
      </c>
      <c r="E29" s="8" t="s">
        <v>1</v>
      </c>
      <c r="F29" t="s">
        <v>137</v>
      </c>
    </row>
    <row r="30" spans="1:6" x14ac:dyDescent="0.25">
      <c r="A30" t="s">
        <v>140</v>
      </c>
      <c r="B30" s="8">
        <v>20</v>
      </c>
      <c r="C30" s="8">
        <v>10</v>
      </c>
      <c r="D30" s="14">
        <v>0.5</v>
      </c>
      <c r="E30" s="8" t="s">
        <v>1</v>
      </c>
      <c r="F30" t="s">
        <v>119</v>
      </c>
    </row>
    <row r="31" spans="1:6" x14ac:dyDescent="0.25">
      <c r="A31" t="s">
        <v>1</v>
      </c>
      <c r="B31" s="8" t="s">
        <v>1</v>
      </c>
      <c r="C31" s="8" t="s">
        <v>1</v>
      </c>
      <c r="D31" s="8" t="s">
        <v>1</v>
      </c>
      <c r="E31" s="8" t="s">
        <v>1</v>
      </c>
      <c r="F31" t="s">
        <v>1</v>
      </c>
    </row>
    <row r="32" spans="1:6" s="3" customFormat="1" x14ac:dyDescent="0.25">
      <c r="A32" s="3" t="s">
        <v>141</v>
      </c>
      <c r="B32" s="9" t="s">
        <v>1</v>
      </c>
      <c r="C32" s="9" t="s">
        <v>1</v>
      </c>
      <c r="D32" s="9" t="s">
        <v>1</v>
      </c>
      <c r="E32" s="9" t="s">
        <v>1</v>
      </c>
      <c r="F32" s="3" t="s">
        <v>1</v>
      </c>
    </row>
    <row r="33" spans="1:6" x14ac:dyDescent="0.25">
      <c r="A33" t="s">
        <v>142</v>
      </c>
      <c r="B33" t="s">
        <v>463</v>
      </c>
      <c r="C33" t="s">
        <v>463</v>
      </c>
      <c r="D33" s="8" t="s">
        <v>464</v>
      </c>
      <c r="E33" s="8" t="s">
        <v>1</v>
      </c>
      <c r="F33" t="s">
        <v>143</v>
      </c>
    </row>
    <row r="34" spans="1:6" x14ac:dyDescent="0.25">
      <c r="A34" t="s">
        <v>144</v>
      </c>
      <c r="B34" s="8" t="s">
        <v>465</v>
      </c>
      <c r="C34" s="8" t="s">
        <v>465</v>
      </c>
      <c r="D34" s="8" t="s">
        <v>465</v>
      </c>
      <c r="E34" s="8" t="s">
        <v>1</v>
      </c>
      <c r="F34" t="s">
        <v>145</v>
      </c>
    </row>
    <row r="35" spans="1:6" x14ac:dyDescent="0.25">
      <c r="A35" t="s">
        <v>146</v>
      </c>
      <c r="B35" s="8">
        <v>5</v>
      </c>
      <c r="C35" s="8">
        <v>5</v>
      </c>
      <c r="D35" s="8">
        <v>0</v>
      </c>
      <c r="E35" s="8" t="s">
        <v>1</v>
      </c>
      <c r="F35" t="s">
        <v>119</v>
      </c>
    </row>
    <row r="36" spans="1:6" x14ac:dyDescent="0.25">
      <c r="A36" t="s">
        <v>1</v>
      </c>
      <c r="B36" s="8" t="s">
        <v>1</v>
      </c>
      <c r="C36" s="8" t="s">
        <v>1</v>
      </c>
      <c r="D36" s="8" t="s">
        <v>1</v>
      </c>
      <c r="E36" s="8" t="s">
        <v>1</v>
      </c>
      <c r="F36" t="s">
        <v>1</v>
      </c>
    </row>
    <row r="37" spans="1:6" s="3" customFormat="1" x14ac:dyDescent="0.25">
      <c r="A37" s="3" t="s">
        <v>147</v>
      </c>
      <c r="B37" s="9" t="s">
        <v>1</v>
      </c>
      <c r="C37" s="9" t="s">
        <v>1</v>
      </c>
      <c r="D37" s="9" t="s">
        <v>1</v>
      </c>
      <c r="E37" s="9" t="s">
        <v>1</v>
      </c>
      <c r="F37" s="3" t="s">
        <v>1</v>
      </c>
    </row>
    <row r="38" spans="1:6" x14ac:dyDescent="0.25">
      <c r="A38" t="s">
        <v>148</v>
      </c>
      <c r="B38" s="8">
        <f>B13*B15</f>
        <v>255</v>
      </c>
      <c r="C38" s="8">
        <f t="shared" ref="C38:D38" si="0">C13*C15</f>
        <v>155</v>
      </c>
      <c r="D38" s="8">
        <f t="shared" si="0"/>
        <v>172.5</v>
      </c>
      <c r="E38" s="8" t="s">
        <v>1</v>
      </c>
      <c r="F38" t="s">
        <v>1</v>
      </c>
    </row>
    <row r="39" spans="1:6" x14ac:dyDescent="0.25">
      <c r="A39" t="s">
        <v>120</v>
      </c>
      <c r="B39" s="8">
        <f>B14</f>
        <v>100</v>
      </c>
      <c r="C39" s="8">
        <f t="shared" ref="C39:D39" si="1">C14</f>
        <v>50</v>
      </c>
      <c r="D39" s="8">
        <f t="shared" si="1"/>
        <v>0</v>
      </c>
      <c r="E39" s="8" t="s">
        <v>1</v>
      </c>
      <c r="F39" t="s">
        <v>1</v>
      </c>
    </row>
    <row r="40" spans="1:6" x14ac:dyDescent="0.25">
      <c r="A40" t="s">
        <v>149</v>
      </c>
      <c r="B40" s="8">
        <f>-B38*B16/100</f>
        <v>-12.75</v>
      </c>
      <c r="C40" s="8">
        <f t="shared" ref="C40:D40" si="2">-C38*C16/100</f>
        <v>-10.85</v>
      </c>
      <c r="D40" s="8">
        <f t="shared" si="2"/>
        <v>-25.875</v>
      </c>
      <c r="E40" s="8" t="s">
        <v>1</v>
      </c>
      <c r="F40" t="s">
        <v>1</v>
      </c>
    </row>
    <row r="41" spans="1:6" x14ac:dyDescent="0.25">
      <c r="A41" t="s">
        <v>146</v>
      </c>
      <c r="B41" s="8">
        <f>B35</f>
        <v>5</v>
      </c>
      <c r="C41" s="8">
        <f t="shared" ref="C41:D41" si="3">C35</f>
        <v>5</v>
      </c>
      <c r="D41" s="8">
        <f t="shared" si="3"/>
        <v>0</v>
      </c>
      <c r="E41" s="8" t="s">
        <v>1</v>
      </c>
      <c r="F41" t="s">
        <v>1</v>
      </c>
    </row>
    <row r="42" spans="1:6" x14ac:dyDescent="0.25">
      <c r="A42" t="s">
        <v>150</v>
      </c>
      <c r="B42" s="8">
        <f>B30</f>
        <v>20</v>
      </c>
      <c r="C42" s="8">
        <f t="shared" ref="C42:D42" si="4">C30</f>
        <v>10</v>
      </c>
      <c r="D42" s="8">
        <f t="shared" si="4"/>
        <v>0.5</v>
      </c>
      <c r="E42" s="8" t="s">
        <v>1</v>
      </c>
      <c r="F42" t="s">
        <v>1</v>
      </c>
    </row>
    <row r="43" spans="1:6" x14ac:dyDescent="0.25">
      <c r="A43" t="s">
        <v>151</v>
      </c>
      <c r="B43" s="8">
        <f>B38+B39+B40+B41+B42</f>
        <v>367.25</v>
      </c>
      <c r="C43" s="8">
        <f t="shared" ref="C43:D43" si="5">C38+C39+C40+C41+C42</f>
        <v>209.15</v>
      </c>
      <c r="D43" s="8">
        <f t="shared" si="5"/>
        <v>147.125</v>
      </c>
      <c r="E43" s="8" t="s">
        <v>1</v>
      </c>
      <c r="F43" t="s">
        <v>1</v>
      </c>
    </row>
    <row r="44" spans="1:6" x14ac:dyDescent="0.25">
      <c r="A44" t="s">
        <v>152</v>
      </c>
      <c r="B44" s="8">
        <v>25</v>
      </c>
      <c r="C44" s="8">
        <v>25</v>
      </c>
      <c r="D44" s="8">
        <v>0</v>
      </c>
      <c r="E44" s="8" t="s">
        <v>1</v>
      </c>
      <c r="F44" t="s">
        <v>119</v>
      </c>
    </row>
    <row r="45" spans="1:6" x14ac:dyDescent="0.25">
      <c r="A45" t="s">
        <v>153</v>
      </c>
      <c r="B45" s="14">
        <v>0.1</v>
      </c>
      <c r="C45" s="14">
        <v>0.16</v>
      </c>
      <c r="D45" s="8">
        <v>0</v>
      </c>
      <c r="E45" s="8" t="s">
        <v>1</v>
      </c>
      <c r="F45" t="s">
        <v>119</v>
      </c>
    </row>
    <row r="46" spans="1:6" x14ac:dyDescent="0.25">
      <c r="A46" t="s">
        <v>154</v>
      </c>
      <c r="B46" s="8">
        <f>SUM(B43:B45)</f>
        <v>392.35</v>
      </c>
      <c r="C46" s="8">
        <f t="shared" ref="C46:D46" si="6">SUM(C43:C45)</f>
        <v>234.31</v>
      </c>
      <c r="D46" s="8">
        <f t="shared" si="6"/>
        <v>147.125</v>
      </c>
      <c r="E46" s="8" t="s">
        <v>1</v>
      </c>
      <c r="F46" t="s">
        <v>1</v>
      </c>
    </row>
    <row r="47" spans="1:6" x14ac:dyDescent="0.25">
      <c r="A47" t="s">
        <v>1</v>
      </c>
      <c r="B47" s="8" t="s">
        <v>1</v>
      </c>
      <c r="C47" s="8" t="s">
        <v>1</v>
      </c>
      <c r="D47" s="8" t="s">
        <v>1</v>
      </c>
      <c r="E47" s="8" t="s">
        <v>1</v>
      </c>
      <c r="F47" t="s">
        <v>1</v>
      </c>
    </row>
    <row r="48" spans="1:6" x14ac:dyDescent="0.25">
      <c r="A48" t="s">
        <v>155</v>
      </c>
      <c r="B48" s="8">
        <f>B46/B15</f>
        <v>39.234999999999999</v>
      </c>
      <c r="C48" s="8">
        <f t="shared" ref="C48:D48" si="7">C46/C15</f>
        <v>46.862000000000002</v>
      </c>
      <c r="D48" s="8">
        <f t="shared" si="7"/>
        <v>24.520833333333332</v>
      </c>
      <c r="E48" s="8" t="s">
        <v>1</v>
      </c>
      <c r="F48" t="s">
        <v>1</v>
      </c>
    </row>
    <row r="49" spans="1:6" x14ac:dyDescent="0.25">
      <c r="A49" t="s">
        <v>1</v>
      </c>
      <c r="B49" s="8">
        <f>RANK(B48,$B$48:$D$48,1)</f>
        <v>2</v>
      </c>
      <c r="C49" s="8">
        <f t="shared" ref="C49:D49" si="8">RANK(C48,$B$48:$D$48,1)</f>
        <v>3</v>
      </c>
      <c r="D49" s="8">
        <f t="shared" si="8"/>
        <v>1</v>
      </c>
      <c r="E49" s="8" t="s">
        <v>1</v>
      </c>
      <c r="F49" t="s">
        <v>1</v>
      </c>
    </row>
    <row r="50" spans="1:6" x14ac:dyDescent="0.25">
      <c r="A50" t="s">
        <v>156</v>
      </c>
      <c r="B50" s="8" t="s">
        <v>1</v>
      </c>
      <c r="C50" s="8" t="s">
        <v>1</v>
      </c>
      <c r="D50" s="8" t="s">
        <v>1</v>
      </c>
      <c r="E50" s="8" t="s">
        <v>1</v>
      </c>
      <c r="F50" t="s">
        <v>1</v>
      </c>
    </row>
    <row r="51" spans="1:6" x14ac:dyDescent="0.25">
      <c r="A51" t="s">
        <v>157</v>
      </c>
      <c r="B51" s="8" t="s">
        <v>1</v>
      </c>
      <c r="C51" s="8" t="s">
        <v>1</v>
      </c>
      <c r="D51" s="8" t="s">
        <v>1</v>
      </c>
      <c r="E51" s="8" t="s">
        <v>1</v>
      </c>
      <c r="F51" t="s">
        <v>158</v>
      </c>
    </row>
    <row r="52" spans="1:6" x14ac:dyDescent="0.25">
      <c r="A52" t="s">
        <v>159</v>
      </c>
      <c r="B52" s="8" t="s">
        <v>1</v>
      </c>
      <c r="C52" s="8" t="s">
        <v>1</v>
      </c>
      <c r="D52" s="8" t="s">
        <v>1</v>
      </c>
      <c r="E52" s="8" t="s">
        <v>1</v>
      </c>
      <c r="F52" t="s">
        <v>158</v>
      </c>
    </row>
    <row r="53" spans="1:6" x14ac:dyDescent="0.25">
      <c r="A53" t="s">
        <v>160</v>
      </c>
      <c r="B53" s="8" t="s">
        <v>1</v>
      </c>
      <c r="C53" s="8" t="s">
        <v>1</v>
      </c>
      <c r="D53" s="8" t="s">
        <v>1</v>
      </c>
      <c r="E53" s="8" t="s">
        <v>1</v>
      </c>
      <c r="F53" t="s">
        <v>158</v>
      </c>
    </row>
    <row r="54" spans="1:6" x14ac:dyDescent="0.25">
      <c r="A54" t="s">
        <v>161</v>
      </c>
      <c r="B54" s="8" t="s">
        <v>1</v>
      </c>
      <c r="C54" s="8" t="s">
        <v>1</v>
      </c>
      <c r="D54" s="8" t="s">
        <v>1</v>
      </c>
      <c r="E54" s="8" t="s">
        <v>1</v>
      </c>
      <c r="F54" t="s">
        <v>158</v>
      </c>
    </row>
  </sheetData>
  <mergeCells count="1">
    <mergeCell ref="A1:F1"/>
  </mergeCells>
  <phoneticPr fontId="5" type="noConversion"/>
  <conditionalFormatting sqref="B49:D49">
    <cfRule type="cellIs" dxfId="69" priority="3" operator="equal">
      <formula>2</formula>
    </cfRule>
    <cfRule type="cellIs" dxfId="70" priority="2" operator="equal">
      <formula>1</formula>
    </cfRule>
    <cfRule type="cellIs" dxfId="71" priority="1" operator="equal">
      <formula>3</formula>
    </cfRule>
  </conditionalFormatting>
  <pageMargins left="0.7" right="0.7" top="0.75" bottom="0.75" header="0.3" footer="0.3"/>
  <ignoredErrors>
    <ignoredError sqref="A1:F3 A45 A38 E38:F38 A39 E39:F39 A40 E40:F40 A41 E41:F41 A42 E42:F42 A43 E43:F43 A47:F47 A46 E46:F46 A50:F54 A48 E48:F48 A14 A13 E13:F13 A17:F18 A15 E15:F15 E14:F14 A16 E16:F16 A31:F32 A30 E30:F30 A36:F37 A35 E35:F35 A44 E44:F44 E45:F45 A8:F9 A4 C4:F4 A5 C5:F5 A6 C6:F6 A7 C7:F7 A11:F12 A10 E10:F10 A25:F26 A19 E19:F19 A20 E20:F20 A21 E21:F21 A22 E22:F22 A23 E23:F23 A24 E24:F24 A29 A27 E27:F27 A28 E28:F28 E29:F29 A34 A33 E33:F33 E34:F34 A49 E49:F49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9"/>
  <sheetViews>
    <sheetView workbookViewId="0">
      <selection activeCell="E40" sqref="E40"/>
    </sheetView>
  </sheetViews>
  <sheetFormatPr defaultRowHeight="15" x14ac:dyDescent="0.25"/>
  <cols>
    <col min="1" max="1" width="33.125" bestFit="1" customWidth="1"/>
    <col min="2" max="3" width="32.125" bestFit="1" customWidth="1"/>
    <col min="4" max="4" width="44.875" bestFit="1" customWidth="1"/>
    <col min="5" max="5" width="37.875" bestFit="1" customWidth="1"/>
    <col min="6" max="6" width="30.875" bestFit="1" customWidth="1"/>
    <col min="7" max="7" width="22" customWidth="1"/>
    <col min="10" max="10" width="20.75" customWidth="1"/>
  </cols>
  <sheetData>
    <row r="1" spans="1:6" ht="24.95" customHeight="1" x14ac:dyDescent="0.35">
      <c r="A1" s="5" t="s">
        <v>162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</row>
    <row r="2" spans="1:6" ht="15.75" x14ac:dyDescent="0.25">
      <c r="A2" t="s">
        <v>1</v>
      </c>
      <c r="B2" t="s">
        <v>1</v>
      </c>
      <c r="C2" t="s">
        <v>1</v>
      </c>
      <c r="D2" t="s">
        <v>1</v>
      </c>
      <c r="E2" t="s">
        <v>1</v>
      </c>
      <c r="F2" t="s">
        <v>1</v>
      </c>
    </row>
    <row r="3" spans="1:6" ht="15.75" x14ac:dyDescent="0.25">
      <c r="A3" s="3" t="s">
        <v>163</v>
      </c>
      <c r="B3" s="3" t="s">
        <v>164</v>
      </c>
      <c r="C3" s="3" t="s">
        <v>165</v>
      </c>
      <c r="D3" s="3" t="s">
        <v>166</v>
      </c>
      <c r="E3" s="3" t="s">
        <v>167</v>
      </c>
      <c r="F3" s="3" t="s">
        <v>168</v>
      </c>
    </row>
    <row r="4" spans="1:6" ht="15.75" x14ac:dyDescent="0.25">
      <c r="A4" t="s">
        <v>169</v>
      </c>
      <c r="B4" t="s">
        <v>170</v>
      </c>
      <c r="C4" t="s">
        <v>171</v>
      </c>
      <c r="D4" t="s">
        <v>172</v>
      </c>
      <c r="E4" t="s">
        <v>173</v>
      </c>
      <c r="F4" t="s">
        <v>174</v>
      </c>
    </row>
    <row r="5" spans="1:6" ht="15.75" x14ac:dyDescent="0.25">
      <c r="A5" t="s">
        <v>175</v>
      </c>
      <c r="B5" t="s">
        <v>176</v>
      </c>
      <c r="C5" t="s">
        <v>177</v>
      </c>
      <c r="D5" t="s">
        <v>178</v>
      </c>
      <c r="E5" t="s">
        <v>179</v>
      </c>
      <c r="F5" t="s">
        <v>180</v>
      </c>
    </row>
    <row r="6" spans="1:6" ht="15.75" x14ac:dyDescent="0.25">
      <c r="A6" t="s">
        <v>181</v>
      </c>
      <c r="B6" t="s">
        <v>182</v>
      </c>
      <c r="C6" t="s">
        <v>183</v>
      </c>
      <c r="D6" t="s">
        <v>184</v>
      </c>
      <c r="E6" t="s">
        <v>185</v>
      </c>
      <c r="F6" t="s">
        <v>186</v>
      </c>
    </row>
    <row r="7" spans="1:6" ht="15.75" x14ac:dyDescent="0.25">
      <c r="A7" t="s">
        <v>187</v>
      </c>
      <c r="B7" t="s">
        <v>182</v>
      </c>
      <c r="C7" t="s">
        <v>171</v>
      </c>
      <c r="D7" t="s">
        <v>188</v>
      </c>
      <c r="E7" t="s">
        <v>189</v>
      </c>
      <c r="F7" t="s">
        <v>190</v>
      </c>
    </row>
    <row r="8" spans="1:6" ht="15.75" x14ac:dyDescent="0.25">
      <c r="A8" t="s">
        <v>191</v>
      </c>
      <c r="B8" t="s">
        <v>192</v>
      </c>
      <c r="C8" t="s">
        <v>193</v>
      </c>
      <c r="D8" t="s">
        <v>194</v>
      </c>
      <c r="E8" t="s">
        <v>195</v>
      </c>
      <c r="F8" t="s">
        <v>196</v>
      </c>
    </row>
    <row r="9" spans="1:6" ht="15.75" x14ac:dyDescent="0.25">
      <c r="A9" t="s">
        <v>197</v>
      </c>
      <c r="B9" t="s">
        <v>198</v>
      </c>
      <c r="C9" t="s">
        <v>177</v>
      </c>
      <c r="D9" t="s">
        <v>199</v>
      </c>
      <c r="E9" t="s">
        <v>200</v>
      </c>
      <c r="F9" t="s">
        <v>201</v>
      </c>
    </row>
    <row r="10" spans="1:6" ht="15.75" x14ac:dyDescent="0.25">
      <c r="A10" t="s">
        <v>1</v>
      </c>
      <c r="B10" t="s">
        <v>1</v>
      </c>
      <c r="C10" t="s">
        <v>1</v>
      </c>
      <c r="D10" t="s">
        <v>202</v>
      </c>
      <c r="E10" t="s">
        <v>1</v>
      </c>
      <c r="F10" t="s">
        <v>1</v>
      </c>
    </row>
    <row r="11" spans="1:6" ht="15.75" x14ac:dyDescent="0.25">
      <c r="A11" t="s">
        <v>1</v>
      </c>
      <c r="B11" t="s">
        <v>1</v>
      </c>
      <c r="C11" t="s">
        <v>1</v>
      </c>
      <c r="D11" t="s">
        <v>1</v>
      </c>
      <c r="E11" t="s">
        <v>1</v>
      </c>
      <c r="F11" t="s">
        <v>1</v>
      </c>
    </row>
    <row r="12" spans="1:6" ht="15.75" x14ac:dyDescent="0.25">
      <c r="A12" s="3" t="s">
        <v>203</v>
      </c>
      <c r="B12" t="s">
        <v>1</v>
      </c>
      <c r="C12" t="s">
        <v>1</v>
      </c>
      <c r="D12" t="s">
        <v>1</v>
      </c>
      <c r="E12" t="s">
        <v>1</v>
      </c>
      <c r="F12" t="s">
        <v>1</v>
      </c>
    </row>
    <row r="13" spans="1:6" ht="15.75" x14ac:dyDescent="0.25">
      <c r="A13" s="3" t="s">
        <v>204</v>
      </c>
      <c r="B13" s="3" t="s">
        <v>205</v>
      </c>
      <c r="C13" s="3" t="s">
        <v>206</v>
      </c>
      <c r="D13" s="3" t="s">
        <v>207</v>
      </c>
      <c r="E13" s="3" t="s">
        <v>208</v>
      </c>
      <c r="F13" s="3" t="s">
        <v>8</v>
      </c>
    </row>
    <row r="14" spans="1:6" ht="15.75" x14ac:dyDescent="0.25">
      <c r="A14" t="s">
        <v>209</v>
      </c>
      <c r="B14" t="s">
        <v>210</v>
      </c>
      <c r="C14" t="s">
        <v>211</v>
      </c>
      <c r="D14" t="s">
        <v>212</v>
      </c>
      <c r="E14" t="s">
        <v>213</v>
      </c>
      <c r="F14" t="s">
        <v>214</v>
      </c>
    </row>
    <row r="15" spans="1:6" ht="15.75" x14ac:dyDescent="0.25">
      <c r="A15" t="s">
        <v>215</v>
      </c>
      <c r="B15" t="s">
        <v>216</v>
      </c>
      <c r="C15" t="s">
        <v>217</v>
      </c>
      <c r="D15" t="s">
        <v>218</v>
      </c>
      <c r="E15" t="s">
        <v>219</v>
      </c>
      <c r="F15" t="s">
        <v>220</v>
      </c>
    </row>
    <row r="16" spans="1:6" ht="15.75" x14ac:dyDescent="0.25">
      <c r="A16" t="s">
        <v>221</v>
      </c>
      <c r="B16" t="s">
        <v>222</v>
      </c>
      <c r="C16" t="s">
        <v>223</v>
      </c>
      <c r="D16" t="s">
        <v>224</v>
      </c>
      <c r="E16" t="s">
        <v>225</v>
      </c>
      <c r="F16" t="s">
        <v>226</v>
      </c>
    </row>
    <row r="17" spans="1:10" ht="15.75" x14ac:dyDescent="0.25">
      <c r="A17" t="s">
        <v>227</v>
      </c>
      <c r="B17" t="s">
        <v>228</v>
      </c>
      <c r="C17" t="s">
        <v>229</v>
      </c>
      <c r="D17" t="s">
        <v>230</v>
      </c>
      <c r="E17" t="s">
        <v>231</v>
      </c>
      <c r="F17" t="s">
        <v>232</v>
      </c>
    </row>
    <row r="18" spans="1:10" ht="15.75" x14ac:dyDescent="0.25">
      <c r="A18" t="s">
        <v>1</v>
      </c>
      <c r="B18" t="s">
        <v>1</v>
      </c>
      <c r="C18" t="s">
        <v>1</v>
      </c>
      <c r="D18" t="s">
        <v>1</v>
      </c>
      <c r="E18" t="s">
        <v>1</v>
      </c>
      <c r="F18" t="s">
        <v>1</v>
      </c>
    </row>
    <row r="19" spans="1:10" ht="15.75" x14ac:dyDescent="0.25">
      <c r="A19" s="3" t="s">
        <v>233</v>
      </c>
      <c r="B19" t="s">
        <v>1</v>
      </c>
      <c r="C19" t="s">
        <v>1</v>
      </c>
      <c r="D19" t="s">
        <v>1</v>
      </c>
      <c r="E19" t="s">
        <v>1</v>
      </c>
      <c r="F19" t="s">
        <v>1</v>
      </c>
    </row>
    <row r="20" spans="1:10" ht="15.75" x14ac:dyDescent="0.25">
      <c r="A20" s="3" t="s">
        <v>234</v>
      </c>
      <c r="B20" s="9" t="s">
        <v>235</v>
      </c>
      <c r="C20" s="9" t="s">
        <v>236</v>
      </c>
      <c r="D20" s="9" t="s">
        <v>181</v>
      </c>
      <c r="E20" s="9" t="s">
        <v>237</v>
      </c>
      <c r="F20" s="9" t="s">
        <v>238</v>
      </c>
      <c r="G20" s="9" t="s">
        <v>197</v>
      </c>
    </row>
    <row r="21" spans="1:10" ht="15.75" x14ac:dyDescent="0.25">
      <c r="A21" t="s">
        <v>239</v>
      </c>
      <c r="B21" s="8">
        <v>5</v>
      </c>
      <c r="C21" s="8">
        <v>5</v>
      </c>
      <c r="D21" s="8">
        <v>5</v>
      </c>
      <c r="E21" s="8">
        <v>5</v>
      </c>
      <c r="F21" s="8">
        <v>5</v>
      </c>
      <c r="G21" s="8">
        <v>5</v>
      </c>
      <c r="I21" s="15" t="s">
        <v>466</v>
      </c>
      <c r="J21" s="16"/>
    </row>
    <row r="22" spans="1:10" ht="15.75" x14ac:dyDescent="0.25">
      <c r="A22" t="s">
        <v>240</v>
      </c>
      <c r="B22" s="8">
        <v>1</v>
      </c>
      <c r="C22" s="8">
        <v>1</v>
      </c>
      <c r="D22" s="8">
        <v>1</v>
      </c>
      <c r="E22" s="8">
        <v>1</v>
      </c>
      <c r="F22" s="8">
        <v>1</v>
      </c>
      <c r="G22" s="8">
        <v>1</v>
      </c>
      <c r="I22" s="16"/>
      <c r="J22" s="16"/>
    </row>
    <row r="23" spans="1:10" ht="15.75" x14ac:dyDescent="0.25">
      <c r="A23" t="s">
        <v>241</v>
      </c>
      <c r="B23" s="8">
        <v>4</v>
      </c>
      <c r="C23" s="8">
        <v>4</v>
      </c>
      <c r="D23" s="8">
        <v>4</v>
      </c>
      <c r="E23" s="8">
        <v>4</v>
      </c>
      <c r="F23" s="8">
        <v>4</v>
      </c>
      <c r="G23" s="8">
        <v>4</v>
      </c>
      <c r="I23" s="16"/>
      <c r="J23" s="16"/>
    </row>
    <row r="24" spans="1:10" ht="15.75" x14ac:dyDescent="0.25">
      <c r="A24" t="s">
        <v>242</v>
      </c>
      <c r="B24" s="8">
        <v>3</v>
      </c>
      <c r="C24" s="8">
        <v>3</v>
      </c>
      <c r="D24" s="8">
        <v>3</v>
      </c>
      <c r="E24" s="8">
        <v>3</v>
      </c>
      <c r="F24" s="8">
        <v>3</v>
      </c>
      <c r="G24" s="8">
        <v>3</v>
      </c>
      <c r="I24" s="16"/>
      <c r="J24" s="16"/>
    </row>
    <row r="25" spans="1:10" ht="15.75" x14ac:dyDescent="0.25">
      <c r="A25" t="s">
        <v>243</v>
      </c>
      <c r="B25" s="8">
        <v>2</v>
      </c>
      <c r="C25" s="8">
        <v>2</v>
      </c>
      <c r="D25" s="8">
        <v>2</v>
      </c>
      <c r="E25" s="8">
        <v>2</v>
      </c>
      <c r="F25" s="8">
        <v>2</v>
      </c>
      <c r="G25" s="8">
        <v>2</v>
      </c>
      <c r="I25" s="16"/>
      <c r="J25" s="16"/>
    </row>
    <row r="26" spans="1:10" ht="15.75" x14ac:dyDescent="0.25">
      <c r="A26" t="s">
        <v>1</v>
      </c>
      <c r="B26" s="8" t="s">
        <v>1</v>
      </c>
      <c r="C26" s="8" t="s">
        <v>1</v>
      </c>
      <c r="D26" s="8" t="s">
        <v>1</v>
      </c>
      <c r="E26" s="8" t="s">
        <v>1</v>
      </c>
      <c r="F26" s="8" t="s">
        <v>1</v>
      </c>
      <c r="G26" s="8" t="s">
        <v>1</v>
      </c>
      <c r="I26" s="16"/>
      <c r="J26" s="16"/>
    </row>
    <row r="27" spans="1:10" ht="15.75" x14ac:dyDescent="0.25">
      <c r="A27" t="s">
        <v>244</v>
      </c>
      <c r="B27" s="8">
        <f>B21*3+B22*1+B23*3+B24*4+B25*2</f>
        <v>44</v>
      </c>
      <c r="C27" s="8">
        <f>C21*1+C22*5+C23*2+C24*3+C25*3</f>
        <v>33</v>
      </c>
      <c r="D27" s="8">
        <f>D21*2+D22*3+D23*4+D24*3+D25*5</f>
        <v>48</v>
      </c>
      <c r="E27" s="8">
        <f>E21*2+E22*3+E23*4+E24*4+E25*5</f>
        <v>51</v>
      </c>
      <c r="F27" s="8">
        <f>F21*1+F22*2+F23*5+F24*2+F25*4</f>
        <v>41</v>
      </c>
      <c r="G27" s="8">
        <f>G21*2+G22*4+G23*1+G24*2+G25*3</f>
        <v>30</v>
      </c>
    </row>
    <row r="28" spans="1:10" ht="15.75" x14ac:dyDescent="0.25">
      <c r="A28" t="s">
        <v>245</v>
      </c>
      <c r="B28" s="8">
        <f>RANK(B27,$B$27:$G$27,0)</f>
        <v>3</v>
      </c>
      <c r="C28" s="8">
        <f t="shared" ref="C28:G28" si="0">RANK(C27,$B$27:$G$27,0)</f>
        <v>5</v>
      </c>
      <c r="D28" s="8">
        <f t="shared" si="0"/>
        <v>2</v>
      </c>
      <c r="E28" s="8">
        <f t="shared" si="0"/>
        <v>1</v>
      </c>
      <c r="F28" s="8">
        <f t="shared" si="0"/>
        <v>4</v>
      </c>
      <c r="G28" s="8">
        <f t="shared" si="0"/>
        <v>6</v>
      </c>
    </row>
    <row r="29" spans="1:10" ht="15.75" x14ac:dyDescent="0.25"/>
  </sheetData>
  <mergeCells count="2">
    <mergeCell ref="A1:F1"/>
    <mergeCell ref="I21:J26"/>
  </mergeCells>
  <conditionalFormatting sqref="B28:G28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B21:G25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{8DAA0EA2-B242-4649-8C06-CE035B5305BF}</x14:id>
        </ext>
      </extLst>
    </cfRule>
  </conditionalFormatting>
  <pageMargins left="0.7" right="0.7" top="0.75" bottom="0.75" header="0.3" footer="0.3"/>
  <ignoredErrors>
    <ignoredError sqref="A1:G20 A28 A27 A26:G26 A21 A22 A23 A24 A25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DAA0EA2-B242-4649-8C06-CE035B5305B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B21:G25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1"/>
  <sheetViews>
    <sheetView workbookViewId="0">
      <selection activeCell="C8" sqref="C8:C21"/>
    </sheetView>
  </sheetViews>
  <sheetFormatPr defaultRowHeight="15" x14ac:dyDescent="0.25"/>
  <cols>
    <col min="1" max="1" width="30.875" customWidth="1"/>
    <col min="2" max="2" width="20" bestFit="1" customWidth="1"/>
    <col min="3" max="3" width="12.875" customWidth="1"/>
    <col min="4" max="4" width="40.875" customWidth="1"/>
    <col min="5" max="5" width="21.125" customWidth="1"/>
  </cols>
  <sheetData>
    <row r="1" spans="1:6" ht="24.95" customHeight="1" x14ac:dyDescent="0.35">
      <c r="A1" s="5" t="s">
        <v>246</v>
      </c>
      <c r="B1" s="5" t="s">
        <v>1</v>
      </c>
      <c r="C1" s="5" t="s">
        <v>1</v>
      </c>
      <c r="D1" s="5" t="s">
        <v>1</v>
      </c>
      <c r="E1" s="5"/>
      <c r="F1" s="5"/>
    </row>
    <row r="2" spans="1:6" ht="15.75" x14ac:dyDescent="0.25">
      <c r="A2" t="s">
        <v>1</v>
      </c>
      <c r="B2" t="s">
        <v>1</v>
      </c>
      <c r="C2" t="s">
        <v>1</v>
      </c>
      <c r="D2" t="s">
        <v>1</v>
      </c>
    </row>
    <row r="3" spans="1:6" ht="15.75" x14ac:dyDescent="0.25">
      <c r="A3" t="s">
        <v>247</v>
      </c>
      <c r="B3" t="s">
        <v>1</v>
      </c>
      <c r="C3" t="s">
        <v>1</v>
      </c>
      <c r="D3" t="s">
        <v>1</v>
      </c>
    </row>
    <row r="4" spans="1:6" ht="15.75" x14ac:dyDescent="0.25">
      <c r="A4" t="s">
        <v>248</v>
      </c>
      <c r="B4" t="s">
        <v>1</v>
      </c>
      <c r="C4" t="s">
        <v>1</v>
      </c>
      <c r="D4" t="s">
        <v>1</v>
      </c>
    </row>
    <row r="5" spans="1:6" ht="15.75" x14ac:dyDescent="0.25">
      <c r="A5" t="s">
        <v>1</v>
      </c>
      <c r="B5" t="s">
        <v>1</v>
      </c>
      <c r="C5" t="s">
        <v>1</v>
      </c>
      <c r="D5" t="s">
        <v>1</v>
      </c>
    </row>
    <row r="6" spans="1:6" ht="15.75" x14ac:dyDescent="0.25">
      <c r="A6" s="3" t="s">
        <v>249</v>
      </c>
      <c r="B6" s="3" t="s">
        <v>250</v>
      </c>
      <c r="C6" s="3" t="s">
        <v>251</v>
      </c>
      <c r="D6" s="3" t="s">
        <v>8</v>
      </c>
    </row>
    <row r="7" spans="1:6" ht="15.75" x14ac:dyDescent="0.25">
      <c r="A7" t="s">
        <v>1</v>
      </c>
      <c r="B7" t="s">
        <v>252</v>
      </c>
      <c r="C7" t="s">
        <v>253</v>
      </c>
      <c r="D7" t="s">
        <v>1</v>
      </c>
    </row>
    <row r="8" spans="1:6" ht="15.75" x14ac:dyDescent="0.25">
      <c r="A8" t="s">
        <v>254</v>
      </c>
      <c r="B8" s="8" t="s">
        <v>415</v>
      </c>
      <c r="C8" s="8">
        <v>1</v>
      </c>
      <c r="D8" t="s">
        <v>255</v>
      </c>
      <c r="E8" s="18" t="s">
        <v>467</v>
      </c>
    </row>
    <row r="9" spans="1:6" ht="15.75" x14ac:dyDescent="0.25">
      <c r="A9" t="s">
        <v>256</v>
      </c>
      <c r="B9" s="8" t="s">
        <v>416</v>
      </c>
      <c r="C9" s="8">
        <v>2</v>
      </c>
      <c r="D9" t="s">
        <v>257</v>
      </c>
      <c r="E9" s="19"/>
    </row>
    <row r="10" spans="1:6" ht="15.75" x14ac:dyDescent="0.25">
      <c r="A10" t="s">
        <v>258</v>
      </c>
      <c r="B10" s="8" t="s">
        <v>415</v>
      </c>
      <c r="C10" s="8">
        <v>3</v>
      </c>
      <c r="D10" t="s">
        <v>259</v>
      </c>
      <c r="E10" s="19"/>
    </row>
    <row r="11" spans="1:6" ht="15.75" x14ac:dyDescent="0.25">
      <c r="A11" t="s">
        <v>260</v>
      </c>
      <c r="B11" s="8" t="s">
        <v>416</v>
      </c>
      <c r="C11" s="8">
        <v>2</v>
      </c>
      <c r="D11" t="s">
        <v>261</v>
      </c>
      <c r="E11" s="19"/>
    </row>
    <row r="12" spans="1:6" ht="15.75" x14ac:dyDescent="0.25">
      <c r="A12" t="s">
        <v>262</v>
      </c>
      <c r="B12" s="8" t="s">
        <v>415</v>
      </c>
      <c r="C12" s="8">
        <v>2</v>
      </c>
      <c r="D12" t="s">
        <v>263</v>
      </c>
      <c r="E12" s="19"/>
    </row>
    <row r="13" spans="1:6" ht="15.75" x14ac:dyDescent="0.25">
      <c r="A13" t="s">
        <v>264</v>
      </c>
      <c r="B13" s="8" t="s">
        <v>415</v>
      </c>
      <c r="C13" s="8">
        <v>5</v>
      </c>
      <c r="D13" t="s">
        <v>265</v>
      </c>
      <c r="E13" s="19"/>
    </row>
    <row r="14" spans="1:6" ht="15.75" x14ac:dyDescent="0.25">
      <c r="A14" t="s">
        <v>266</v>
      </c>
      <c r="B14" s="8" t="s">
        <v>416</v>
      </c>
      <c r="C14" s="8">
        <v>5</v>
      </c>
      <c r="D14" t="s">
        <v>267</v>
      </c>
      <c r="E14" s="19"/>
    </row>
    <row r="15" spans="1:6" ht="15.75" x14ac:dyDescent="0.25">
      <c r="A15" t="s">
        <v>268</v>
      </c>
      <c r="B15" s="8" t="s">
        <v>415</v>
      </c>
      <c r="C15" s="8">
        <v>5</v>
      </c>
      <c r="D15" t="s">
        <v>269</v>
      </c>
      <c r="E15" s="19"/>
    </row>
    <row r="16" spans="1:6" ht="15.75" x14ac:dyDescent="0.25">
      <c r="A16" t="s">
        <v>270</v>
      </c>
      <c r="B16" s="8" t="s">
        <v>416</v>
      </c>
      <c r="C16" s="8">
        <v>5</v>
      </c>
      <c r="D16" t="s">
        <v>271</v>
      </c>
      <c r="E16" s="19"/>
    </row>
    <row r="17" spans="1:5" ht="15.75" x14ac:dyDescent="0.25">
      <c r="A17" t="s">
        <v>272</v>
      </c>
      <c r="B17" s="8" t="s">
        <v>415</v>
      </c>
      <c r="C17" s="8">
        <v>2</v>
      </c>
      <c r="D17" t="s">
        <v>273</v>
      </c>
      <c r="E17" s="19"/>
    </row>
    <row r="18" spans="1:5" ht="15.75" x14ac:dyDescent="0.25">
      <c r="A18" t="s">
        <v>274</v>
      </c>
      <c r="B18" s="8" t="s">
        <v>415</v>
      </c>
      <c r="C18" s="8">
        <v>1</v>
      </c>
      <c r="D18" t="s">
        <v>275</v>
      </c>
      <c r="E18" s="19"/>
    </row>
    <row r="19" spans="1:5" ht="15.75" x14ac:dyDescent="0.25">
      <c r="A19" t="s">
        <v>276</v>
      </c>
      <c r="B19" s="8" t="s">
        <v>416</v>
      </c>
      <c r="C19" s="8">
        <v>1</v>
      </c>
      <c r="D19" t="s">
        <v>277</v>
      </c>
      <c r="E19" s="19"/>
    </row>
    <row r="20" spans="1:5" ht="15.75" x14ac:dyDescent="0.25">
      <c r="A20" t="s">
        <v>278</v>
      </c>
      <c r="B20" s="8" t="s">
        <v>415</v>
      </c>
      <c r="C20" s="8">
        <v>1</v>
      </c>
      <c r="D20" t="s">
        <v>279</v>
      </c>
      <c r="E20" s="19"/>
    </row>
    <row r="21" spans="1:5" ht="15.75" x14ac:dyDescent="0.25">
      <c r="A21" t="s">
        <v>280</v>
      </c>
      <c r="B21" s="8" t="s">
        <v>415</v>
      </c>
      <c r="C21" s="8">
        <v>1</v>
      </c>
      <c r="D21" t="s">
        <v>281</v>
      </c>
      <c r="E21" s="19"/>
    </row>
    <row r="22" spans="1:5" ht="15.75" x14ac:dyDescent="0.25">
      <c r="A22" t="s">
        <v>1</v>
      </c>
      <c r="B22" t="s">
        <v>1</v>
      </c>
      <c r="C22" t="s">
        <v>1</v>
      </c>
      <c r="D22" t="s">
        <v>1</v>
      </c>
    </row>
    <row r="23" spans="1:5" ht="15.75" x14ac:dyDescent="0.25">
      <c r="A23" s="3" t="s">
        <v>282</v>
      </c>
      <c r="B23" t="s">
        <v>1</v>
      </c>
      <c r="C23" t="s">
        <v>1</v>
      </c>
      <c r="D23" t="s">
        <v>1</v>
      </c>
    </row>
    <row r="24" spans="1:5" ht="15.75" x14ac:dyDescent="0.25">
      <c r="A24" t="s">
        <v>283</v>
      </c>
      <c r="B24">
        <f>COUNTIF(B8:B21,"Yes")</f>
        <v>5</v>
      </c>
      <c r="C24" t="s">
        <v>1</v>
      </c>
      <c r="D24" t="s">
        <v>284</v>
      </c>
    </row>
    <row r="25" spans="1:5" ht="15.75" x14ac:dyDescent="0.25">
      <c r="A25" t="s">
        <v>285</v>
      </c>
      <c r="B25" s="1">
        <f>AVERAGE(C8:C21)</f>
        <v>2.5714285714285716</v>
      </c>
      <c r="C25" t="s">
        <v>1</v>
      </c>
      <c r="D25" t="s">
        <v>286</v>
      </c>
    </row>
    <row r="26" spans="1:5" ht="15.75" x14ac:dyDescent="0.25">
      <c r="A26" t="s">
        <v>287</v>
      </c>
      <c r="B26" s="1">
        <f>B24*B25</f>
        <v>12.857142857142858</v>
      </c>
      <c r="C26" t="s">
        <v>1</v>
      </c>
      <c r="D26" t="s">
        <v>288</v>
      </c>
    </row>
    <row r="27" spans="1:5" ht="15.75" x14ac:dyDescent="0.25">
      <c r="A27" t="s">
        <v>1</v>
      </c>
      <c r="B27" t="s">
        <v>1</v>
      </c>
      <c r="C27" t="s">
        <v>1</v>
      </c>
      <c r="D27" t="s">
        <v>1</v>
      </c>
    </row>
    <row r="28" spans="1:5" ht="15.75" x14ac:dyDescent="0.25">
      <c r="A28" s="3" t="s">
        <v>156</v>
      </c>
      <c r="B28" t="s">
        <v>1</v>
      </c>
      <c r="C28" t="s">
        <v>1</v>
      </c>
      <c r="D28" t="s">
        <v>1</v>
      </c>
    </row>
    <row r="29" spans="1:5" ht="15.75" x14ac:dyDescent="0.25">
      <c r="A29" t="s">
        <v>289</v>
      </c>
      <c r="B29" t="str">
        <f>IF(B26&lt;5,"LOW",IF(B26&lt;15,"MEDIUM","HIGH"))</f>
        <v>MEDIUM</v>
      </c>
      <c r="C29" t="s">
        <v>1</v>
      </c>
      <c r="D29" t="s">
        <v>290</v>
      </c>
    </row>
    <row r="30" spans="1:5" ht="15.75" x14ac:dyDescent="0.25">
      <c r="A30" t="s">
        <v>291</v>
      </c>
      <c r="B30" t="str">
        <f>IF(B29="LOW","PROCEED WITH CAUTION",IF(B29="MEDIUM","REQUIRES MITIGATION",IF(B29="HIGH","AVOID THIS PROVIDER")))</f>
        <v>REQUIRES MITIGATION</v>
      </c>
      <c r="C30" t="s">
        <v>1</v>
      </c>
      <c r="D30" t="s">
        <v>1</v>
      </c>
    </row>
    <row r="31" spans="1:5" ht="15.75" x14ac:dyDescent="0.25">
      <c r="A31" t="s">
        <v>1</v>
      </c>
      <c r="B31" t="s">
        <v>1</v>
      </c>
      <c r="C31" t="s">
        <v>1</v>
      </c>
      <c r="D31" t="s">
        <v>1</v>
      </c>
    </row>
    <row r="32" spans="1:5" ht="15.75" x14ac:dyDescent="0.25">
      <c r="A32" s="3" t="s">
        <v>292</v>
      </c>
      <c r="B32" s="3" t="s">
        <v>293</v>
      </c>
      <c r="C32" s="3" t="s">
        <v>294</v>
      </c>
      <c r="D32" s="3" t="s">
        <v>8</v>
      </c>
    </row>
    <row r="33" spans="1:4" ht="15.75" x14ac:dyDescent="0.25">
      <c r="A33" t="s">
        <v>295</v>
      </c>
      <c r="B33" t="s">
        <v>1</v>
      </c>
      <c r="C33" t="s">
        <v>1</v>
      </c>
      <c r="D33" t="s">
        <v>1</v>
      </c>
    </row>
    <row r="34" spans="1:4" ht="15.75" x14ac:dyDescent="0.25">
      <c r="A34" t="s">
        <v>296</v>
      </c>
      <c r="B34" t="s">
        <v>1</v>
      </c>
      <c r="C34" t="s">
        <v>1</v>
      </c>
      <c r="D34" t="s">
        <v>1</v>
      </c>
    </row>
    <row r="35" spans="1:4" ht="15.75" x14ac:dyDescent="0.25">
      <c r="A35" t="s">
        <v>297</v>
      </c>
      <c r="B35" t="s">
        <v>1</v>
      </c>
      <c r="C35" t="s">
        <v>1</v>
      </c>
      <c r="D35" t="s">
        <v>1</v>
      </c>
    </row>
    <row r="36" spans="1:4" ht="15.75" x14ac:dyDescent="0.25">
      <c r="A36" t="s">
        <v>298</v>
      </c>
      <c r="B36" t="s">
        <v>1</v>
      </c>
      <c r="C36" t="s">
        <v>1</v>
      </c>
      <c r="D36" t="s">
        <v>1</v>
      </c>
    </row>
    <row r="37" spans="1:4" ht="15.75" x14ac:dyDescent="0.25">
      <c r="A37" t="s">
        <v>299</v>
      </c>
      <c r="B37" t="s">
        <v>1</v>
      </c>
      <c r="C37" t="s">
        <v>1</v>
      </c>
      <c r="D37" t="s">
        <v>1</v>
      </c>
    </row>
    <row r="38" spans="1:4" ht="15.75" x14ac:dyDescent="0.25">
      <c r="A38" t="s">
        <v>300</v>
      </c>
      <c r="B38" t="s">
        <v>1</v>
      </c>
      <c r="C38" t="s">
        <v>1</v>
      </c>
      <c r="D38" t="s">
        <v>1</v>
      </c>
    </row>
    <row r="39" spans="1:4" ht="15.75" x14ac:dyDescent="0.25">
      <c r="A39" t="s">
        <v>301</v>
      </c>
      <c r="B39" t="s">
        <v>1</v>
      </c>
      <c r="C39" t="s">
        <v>1</v>
      </c>
      <c r="D39" t="s">
        <v>1</v>
      </c>
    </row>
    <row r="40" spans="1:4" ht="15.75" x14ac:dyDescent="0.25">
      <c r="A40" t="s">
        <v>302</v>
      </c>
      <c r="B40" t="s">
        <v>1</v>
      </c>
      <c r="C40" t="s">
        <v>1</v>
      </c>
      <c r="D40" t="s">
        <v>1</v>
      </c>
    </row>
    <row r="41" spans="1:4" ht="15.75" x14ac:dyDescent="0.25">
      <c r="A41" t="s">
        <v>303</v>
      </c>
      <c r="B41" t="s">
        <v>1</v>
      </c>
      <c r="C41" t="s">
        <v>1</v>
      </c>
      <c r="D41" t="s">
        <v>1</v>
      </c>
    </row>
  </sheetData>
  <mergeCells count="2">
    <mergeCell ref="A1:F1"/>
    <mergeCell ref="E8:E21"/>
  </mergeCells>
  <conditionalFormatting sqref="B8:B21">
    <cfRule type="cellIs" dxfId="11" priority="7" operator="equal">
      <formula>"no"</formula>
    </cfRule>
    <cfRule type="cellIs" dxfId="10" priority="6" operator="equal">
      <formula>"yes"</formula>
    </cfRule>
    <cfRule type="cellIs" dxfId="9" priority="5" operator="equal">
      <formula>"yes"</formula>
    </cfRule>
  </conditionalFormatting>
  <conditionalFormatting sqref="B29">
    <cfRule type="cellIs" dxfId="8" priority="4" operator="equal">
      <formula>"MEDIUM"</formula>
    </cfRule>
    <cfRule type="cellIs" dxfId="7" priority="3" operator="equal">
      <formula>"LOW"</formula>
    </cfRule>
    <cfRule type="cellIs" dxfId="6" priority="2" operator="equal">
      <formula>"HIGH"</formula>
    </cfRule>
  </conditionalFormatting>
  <conditionalFormatting sqref="C8:C21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{49AD7728-DE1E-4E2F-B33D-157BD042A68A}</x14:id>
        </ext>
      </extLst>
    </cfRule>
  </conditionalFormatting>
  <pageMargins left="0.7" right="0.7" top="0.75" bottom="0.75" header="0.3" footer="0.3"/>
  <ignoredErrors>
    <ignoredError sqref="A1:D7 A27:D28 A24 C24:D24 A25 C25:D25 A26 C26:D26 A22:D23 A8 D8 A9 D9 A10 D10 A11 D11 A12 D12 A13 D13 A14 D14 A15 D15 A16 D16 A17 D17 A18 D18 A19 D19 A20 D20 A21 D21 A31:D41 A29 C29:D29 A30 C30:D30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9AD7728-DE1E-4E2F-B33D-157BD042A68A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C8:C21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0"/>
  <sheetViews>
    <sheetView topLeftCell="A4" workbookViewId="0">
      <selection activeCell="B43" sqref="B43"/>
    </sheetView>
  </sheetViews>
  <sheetFormatPr defaultRowHeight="15" x14ac:dyDescent="0.25"/>
  <cols>
    <col min="1" max="1" width="25.875" customWidth="1"/>
    <col min="2" max="5" width="15.875" customWidth="1"/>
  </cols>
  <sheetData>
    <row r="1" spans="1:6" ht="24.95" customHeight="1" x14ac:dyDescent="0.4">
      <c r="A1" s="4" t="s">
        <v>304</v>
      </c>
      <c r="B1" s="4" t="s">
        <v>1</v>
      </c>
      <c r="C1" s="4" t="s">
        <v>1</v>
      </c>
      <c r="D1" s="4" t="s">
        <v>1</v>
      </c>
      <c r="E1" s="4" t="s">
        <v>1</v>
      </c>
      <c r="F1" s="4"/>
    </row>
    <row r="2" spans="1:6" ht="15.75" x14ac:dyDescent="0.25">
      <c r="A2" t="s">
        <v>1</v>
      </c>
      <c r="B2" t="s">
        <v>1</v>
      </c>
      <c r="C2" t="s">
        <v>1</v>
      </c>
      <c r="D2" t="s">
        <v>1</v>
      </c>
      <c r="E2" t="s">
        <v>1</v>
      </c>
    </row>
    <row r="3" spans="1:6" ht="15.75" x14ac:dyDescent="0.25">
      <c r="A3" s="3" t="s">
        <v>305</v>
      </c>
      <c r="B3" t="s">
        <v>468</v>
      </c>
      <c r="C3" t="s">
        <v>1</v>
      </c>
      <c r="D3" t="s">
        <v>1</v>
      </c>
      <c r="E3" t="s">
        <v>1</v>
      </c>
    </row>
    <row r="4" spans="1:6" ht="15.75" x14ac:dyDescent="0.25">
      <c r="A4" s="3" t="s">
        <v>306</v>
      </c>
      <c r="B4" t="s">
        <v>1</v>
      </c>
      <c r="C4" t="s">
        <v>1</v>
      </c>
      <c r="D4" t="s">
        <v>1</v>
      </c>
      <c r="E4" t="s">
        <v>1</v>
      </c>
    </row>
    <row r="5" spans="1:6" ht="15.75" x14ac:dyDescent="0.25">
      <c r="A5" s="3" t="s">
        <v>307</v>
      </c>
      <c r="B5" t="s">
        <v>1</v>
      </c>
      <c r="C5" t="s">
        <v>1</v>
      </c>
      <c r="D5" t="s">
        <v>1</v>
      </c>
      <c r="E5" t="s">
        <v>1</v>
      </c>
    </row>
    <row r="6" spans="1:6" ht="15.75" x14ac:dyDescent="0.25">
      <c r="A6" s="3" t="s">
        <v>308</v>
      </c>
      <c r="B6" t="s">
        <v>1</v>
      </c>
      <c r="C6" t="s">
        <v>1</v>
      </c>
      <c r="D6" t="s">
        <v>1</v>
      </c>
      <c r="E6" t="s">
        <v>1</v>
      </c>
    </row>
    <row r="7" spans="1:6" ht="15.75" x14ac:dyDescent="0.25">
      <c r="A7" s="3" t="s">
        <v>309</v>
      </c>
      <c r="B7" t="s">
        <v>235</v>
      </c>
      <c r="C7" t="s">
        <v>1</v>
      </c>
      <c r="D7" t="s">
        <v>1</v>
      </c>
      <c r="E7" t="s">
        <v>1</v>
      </c>
    </row>
    <row r="8" spans="1:6" ht="15.75" x14ac:dyDescent="0.25">
      <c r="A8" s="3" t="s">
        <v>310</v>
      </c>
      <c r="B8" t="s">
        <v>460</v>
      </c>
      <c r="C8" t="s">
        <v>1</v>
      </c>
      <c r="D8" t="s">
        <v>1</v>
      </c>
      <c r="E8" t="s">
        <v>1</v>
      </c>
    </row>
    <row r="9" spans="1:6" ht="15.75" x14ac:dyDescent="0.25">
      <c r="A9" t="s">
        <v>1</v>
      </c>
      <c r="B9" t="s">
        <v>1</v>
      </c>
      <c r="C9" t="s">
        <v>1</v>
      </c>
      <c r="D9" t="s">
        <v>1</v>
      </c>
      <c r="E9" t="s">
        <v>1</v>
      </c>
    </row>
    <row r="10" spans="1:6" ht="15.75" x14ac:dyDescent="0.25">
      <c r="A10" s="3" t="s">
        <v>311</v>
      </c>
      <c r="B10" s="3" t="s">
        <v>312</v>
      </c>
      <c r="C10" s="3" t="s">
        <v>313</v>
      </c>
      <c r="D10" s="3" t="s">
        <v>314</v>
      </c>
      <c r="E10" s="3" t="s">
        <v>315</v>
      </c>
    </row>
    <row r="11" spans="1:6" ht="15.75" x14ac:dyDescent="0.25">
      <c r="A11" t="s">
        <v>316</v>
      </c>
      <c r="B11" s="2">
        <v>29.2</v>
      </c>
      <c r="C11" s="2">
        <v>29</v>
      </c>
      <c r="D11">
        <f>C11-B11</f>
        <v>-0.19999999999999929</v>
      </c>
      <c r="E11" t="str">
        <f>IF(ABS(D11)&lt;=0.2,"PASS","FAIL")</f>
        <v>PASS</v>
      </c>
    </row>
    <row r="12" spans="1:6" ht="15.75" x14ac:dyDescent="0.25">
      <c r="A12" t="s">
        <v>317</v>
      </c>
      <c r="B12" s="2">
        <v>30.5</v>
      </c>
      <c r="C12" s="2">
        <v>30.4</v>
      </c>
      <c r="D12">
        <f>C12-B12</f>
        <v>-0.10000000000000142</v>
      </c>
      <c r="E12" t="str">
        <f t="shared" ref="E12:E15" si="0">IF(ABS(D12)&lt;=0.2,"PASS","FAIL")</f>
        <v>PASS</v>
      </c>
    </row>
    <row r="13" spans="1:6" ht="15.75" x14ac:dyDescent="0.25">
      <c r="A13" t="s">
        <v>318</v>
      </c>
      <c r="B13" s="2">
        <v>10</v>
      </c>
      <c r="C13" s="2">
        <v>10.1</v>
      </c>
      <c r="D13">
        <f>C13-B13</f>
        <v>9.9999999999999645E-2</v>
      </c>
      <c r="E13" t="str">
        <f t="shared" si="0"/>
        <v>PASS</v>
      </c>
    </row>
    <row r="14" spans="1:6" ht="15.75" x14ac:dyDescent="0.25">
      <c r="A14" t="s">
        <v>319</v>
      </c>
      <c r="B14" s="2">
        <v>6</v>
      </c>
      <c r="C14" s="2">
        <v>6.1</v>
      </c>
      <c r="D14">
        <f>C14-B14</f>
        <v>9.9999999999999645E-2</v>
      </c>
      <c r="E14" t="str">
        <f t="shared" si="0"/>
        <v>PASS</v>
      </c>
    </row>
    <row r="15" spans="1:6" ht="15.75" x14ac:dyDescent="0.25">
      <c r="A15" t="s">
        <v>320</v>
      </c>
      <c r="B15" s="2">
        <v>3</v>
      </c>
      <c r="C15" s="2">
        <v>3.4</v>
      </c>
      <c r="D15">
        <f>C15-B15</f>
        <v>0.39999999999999991</v>
      </c>
      <c r="E15" t="str">
        <f t="shared" si="0"/>
        <v>FAIL</v>
      </c>
    </row>
    <row r="16" spans="1:6" ht="15.75" x14ac:dyDescent="0.25">
      <c r="A16" t="s">
        <v>1</v>
      </c>
      <c r="B16" t="s">
        <v>1</v>
      </c>
      <c r="C16" t="s">
        <v>1</v>
      </c>
      <c r="D16" t="s">
        <v>1</v>
      </c>
      <c r="E16" t="s">
        <v>1</v>
      </c>
    </row>
    <row r="17" spans="1:6" ht="15.75" x14ac:dyDescent="0.25">
      <c r="A17" s="3" t="s">
        <v>321</v>
      </c>
      <c r="B17" s="3" t="s">
        <v>312</v>
      </c>
      <c r="C17" s="3" t="s">
        <v>313</v>
      </c>
      <c r="D17" s="3" t="s">
        <v>322</v>
      </c>
      <c r="E17" s="3" t="s">
        <v>315</v>
      </c>
    </row>
    <row r="18" spans="1:6" ht="15.75" x14ac:dyDescent="0.25">
      <c r="A18" t="s">
        <v>323</v>
      </c>
      <c r="B18" s="2">
        <v>2</v>
      </c>
      <c r="C18" s="2">
        <v>1.8</v>
      </c>
      <c r="D18" t="s">
        <v>1</v>
      </c>
      <c r="E18" t="str">
        <f>IF(C18&lt;=B18,"PASS","FAIL")</f>
        <v>PASS</v>
      </c>
    </row>
    <row r="19" spans="1:6" ht="15.75" x14ac:dyDescent="0.25">
      <c r="A19" t="s">
        <v>324</v>
      </c>
      <c r="B19">
        <v>2</v>
      </c>
      <c r="C19">
        <v>3</v>
      </c>
      <c r="D19" t="s">
        <v>325</v>
      </c>
      <c r="E19" t="str">
        <f>IF(C19&lt;=3,"PASS","FAIL")</f>
        <v>PASS</v>
      </c>
      <c r="F19" t="s">
        <v>469</v>
      </c>
    </row>
    <row r="20" spans="1:6" ht="15.75" x14ac:dyDescent="0.25">
      <c r="A20" t="s">
        <v>326</v>
      </c>
      <c r="B20">
        <v>1</v>
      </c>
      <c r="C20">
        <v>4</v>
      </c>
      <c r="D20" t="s">
        <v>325</v>
      </c>
      <c r="E20" t="str">
        <f>IF(C20&lt;=2,"PASS","FAIL")</f>
        <v>FAIL</v>
      </c>
      <c r="F20" t="s">
        <v>470</v>
      </c>
    </row>
    <row r="21" spans="1:6" ht="15.75" x14ac:dyDescent="0.25">
      <c r="A21" t="s">
        <v>328</v>
      </c>
      <c r="B21">
        <v>5</v>
      </c>
      <c r="C21">
        <v>4</v>
      </c>
      <c r="D21" t="s">
        <v>325</v>
      </c>
      <c r="E21" t="str">
        <f>IF(C21&gt;=4,"PASS","FAIL")</f>
        <v>PASS</v>
      </c>
      <c r="F21" t="s">
        <v>471</v>
      </c>
    </row>
    <row r="22" spans="1:6" ht="15.75" x14ac:dyDescent="0.25">
      <c r="A22" t="s">
        <v>1</v>
      </c>
      <c r="B22" t="s">
        <v>1</v>
      </c>
      <c r="C22" t="s">
        <v>1</v>
      </c>
      <c r="D22" t="s">
        <v>1</v>
      </c>
      <c r="E22" t="s">
        <v>1</v>
      </c>
    </row>
    <row r="23" spans="1:6" ht="15.75" x14ac:dyDescent="0.25">
      <c r="A23" s="3" t="s">
        <v>329</v>
      </c>
      <c r="B23" s="3" t="s">
        <v>312</v>
      </c>
      <c r="C23" s="3" t="s">
        <v>313</v>
      </c>
      <c r="D23" s="3" t="s">
        <v>330</v>
      </c>
      <c r="E23" s="3" t="s">
        <v>315</v>
      </c>
    </row>
    <row r="24" spans="1:6" ht="15.75" x14ac:dyDescent="0.25">
      <c r="A24" t="s">
        <v>331</v>
      </c>
      <c r="B24">
        <v>45</v>
      </c>
      <c r="C24">
        <v>45</v>
      </c>
      <c r="D24" t="s">
        <v>332</v>
      </c>
      <c r="E24" t="str">
        <f>IF(C24&gt;=B24,"PASS","FAIL")</f>
        <v>PASS</v>
      </c>
    </row>
    <row r="25" spans="1:6" ht="15.75" x14ac:dyDescent="0.25">
      <c r="A25" t="s">
        <v>333</v>
      </c>
      <c r="B25">
        <v>20</v>
      </c>
      <c r="C25">
        <v>20</v>
      </c>
      <c r="D25" t="s">
        <v>332</v>
      </c>
      <c r="E25" t="str">
        <f t="shared" ref="E25:E27" si="1">IF(C25&gt;=B25,"PASS","FAIL")</f>
        <v>PASS</v>
      </c>
    </row>
    <row r="26" spans="1:6" ht="15.75" x14ac:dyDescent="0.25">
      <c r="A26" t="s">
        <v>334</v>
      </c>
      <c r="B26">
        <v>10</v>
      </c>
      <c r="C26">
        <v>9</v>
      </c>
      <c r="D26" t="s">
        <v>335</v>
      </c>
      <c r="E26" t="str">
        <f t="shared" si="1"/>
        <v>FAIL</v>
      </c>
    </row>
    <row r="27" spans="1:6" ht="15.75" x14ac:dyDescent="0.25">
      <c r="A27" t="s">
        <v>336</v>
      </c>
      <c r="B27">
        <v>80</v>
      </c>
      <c r="C27">
        <v>90</v>
      </c>
      <c r="D27" t="s">
        <v>337</v>
      </c>
      <c r="E27" t="str">
        <f t="shared" si="1"/>
        <v>PASS</v>
      </c>
    </row>
    <row r="28" spans="1:6" ht="15.75" x14ac:dyDescent="0.25">
      <c r="A28" t="s">
        <v>1</v>
      </c>
      <c r="B28" t="s">
        <v>1</v>
      </c>
      <c r="C28" t="s">
        <v>1</v>
      </c>
      <c r="D28" t="s">
        <v>1</v>
      </c>
      <c r="E28" t="s">
        <v>1</v>
      </c>
    </row>
    <row r="29" spans="1:6" ht="15.75" x14ac:dyDescent="0.25">
      <c r="A29" s="3" t="s">
        <v>338</v>
      </c>
      <c r="B29" s="3" t="s">
        <v>339</v>
      </c>
      <c r="C29" s="3" t="s">
        <v>340</v>
      </c>
      <c r="D29" s="3" t="s">
        <v>322</v>
      </c>
      <c r="E29" s="3" t="s">
        <v>315</v>
      </c>
    </row>
    <row r="30" spans="1:6" ht="15.75" x14ac:dyDescent="0.25">
      <c r="A30" t="s">
        <v>341</v>
      </c>
      <c r="B30">
        <v>5</v>
      </c>
      <c r="C30">
        <v>4</v>
      </c>
      <c r="D30" t="s">
        <v>325</v>
      </c>
      <c r="E30" t="str">
        <f>IF(C30&gt;=4,"PASS","FAIL")</f>
        <v>PASS</v>
      </c>
      <c r="F30" t="s">
        <v>472</v>
      </c>
    </row>
    <row r="31" spans="1:6" ht="15.75" x14ac:dyDescent="0.25">
      <c r="A31" t="s">
        <v>342</v>
      </c>
      <c r="B31">
        <v>5</v>
      </c>
      <c r="C31">
        <v>4</v>
      </c>
      <c r="D31" t="s">
        <v>325</v>
      </c>
      <c r="E31" t="str">
        <f t="shared" ref="E31:E32" si="2">IF(C31&gt;=4,"PASS","FAIL")</f>
        <v>PASS</v>
      </c>
      <c r="F31" t="s">
        <v>473</v>
      </c>
    </row>
    <row r="32" spans="1:6" ht="15.75" x14ac:dyDescent="0.25">
      <c r="A32" t="s">
        <v>343</v>
      </c>
      <c r="B32">
        <v>5</v>
      </c>
      <c r="C32">
        <v>4</v>
      </c>
      <c r="D32" t="s">
        <v>325</v>
      </c>
      <c r="E32" t="str">
        <f t="shared" si="2"/>
        <v>PASS</v>
      </c>
      <c r="F32" t="s">
        <v>474</v>
      </c>
    </row>
    <row r="33" spans="1:6" ht="15.75" x14ac:dyDescent="0.25">
      <c r="A33" t="s">
        <v>344</v>
      </c>
      <c r="B33">
        <v>1000</v>
      </c>
      <c r="C33">
        <v>1200</v>
      </c>
      <c r="D33" t="s">
        <v>345</v>
      </c>
      <c r="E33" t="str">
        <f>IF(C33&gt;=B33,"PASS","FAIL")</f>
        <v>PASS</v>
      </c>
      <c r="F33" t="s">
        <v>475</v>
      </c>
    </row>
    <row r="34" spans="1:6" ht="15.75" x14ac:dyDescent="0.25">
      <c r="A34" t="s">
        <v>1</v>
      </c>
      <c r="B34" t="s">
        <v>1</v>
      </c>
      <c r="C34" t="s">
        <v>1</v>
      </c>
      <c r="D34" t="s">
        <v>1</v>
      </c>
      <c r="E34" t="s">
        <v>1</v>
      </c>
    </row>
    <row r="35" spans="1:6" ht="15.75" x14ac:dyDescent="0.25">
      <c r="A35" s="3" t="s">
        <v>346</v>
      </c>
      <c r="B35" t="s">
        <v>1</v>
      </c>
      <c r="C35" t="s">
        <v>1</v>
      </c>
      <c r="D35" t="s">
        <v>1</v>
      </c>
      <c r="E35" t="s">
        <v>1</v>
      </c>
    </row>
    <row r="36" spans="1:6" ht="15.75" x14ac:dyDescent="0.25">
      <c r="A36" t="s">
        <v>347</v>
      </c>
      <c r="B36">
        <f>COUNTIF(E11:E15,"PASS")/5*100</f>
        <v>80</v>
      </c>
      <c r="C36" t="s">
        <v>124</v>
      </c>
      <c r="D36" t="s">
        <v>1</v>
      </c>
      <c r="E36" t="s">
        <v>1</v>
      </c>
    </row>
    <row r="37" spans="1:6" ht="15.75" x14ac:dyDescent="0.25">
      <c r="A37" t="s">
        <v>348</v>
      </c>
      <c r="B37">
        <f>COUNTIF(E18:E21,"PASS")/4*100</f>
        <v>75</v>
      </c>
      <c r="C37" t="s">
        <v>124</v>
      </c>
      <c r="D37" t="s">
        <v>1</v>
      </c>
      <c r="E37" t="s">
        <v>1</v>
      </c>
    </row>
    <row r="38" spans="1:6" ht="15.75" x14ac:dyDescent="0.25">
      <c r="A38" t="s">
        <v>349</v>
      </c>
      <c r="B38">
        <f>COUNTIF(E24:E27,"PASS")/4*100</f>
        <v>75</v>
      </c>
      <c r="C38" t="s">
        <v>124</v>
      </c>
      <c r="D38" t="s">
        <v>1</v>
      </c>
      <c r="E38" t="s">
        <v>1</v>
      </c>
    </row>
    <row r="39" spans="1:6" ht="15.75" x14ac:dyDescent="0.25">
      <c r="A39" t="s">
        <v>350</v>
      </c>
      <c r="B39">
        <f>COUNTIF(E30:E33,"PASS")/4*100</f>
        <v>100</v>
      </c>
      <c r="C39" t="s">
        <v>124</v>
      </c>
      <c r="D39" t="s">
        <v>1</v>
      </c>
      <c r="E39" t="s">
        <v>1</v>
      </c>
    </row>
    <row r="40" spans="1:6" ht="15.75" x14ac:dyDescent="0.25">
      <c r="A40" t="s">
        <v>351</v>
      </c>
      <c r="B40">
        <f>AVERAGE(B36:B39)</f>
        <v>82.5</v>
      </c>
      <c r="C40" t="s">
        <v>124</v>
      </c>
      <c r="D40" t="s">
        <v>1</v>
      </c>
      <c r="E40" t="s">
        <v>1</v>
      </c>
    </row>
    <row r="41" spans="1:6" ht="15.75" x14ac:dyDescent="0.25">
      <c r="A41" t="s">
        <v>1</v>
      </c>
      <c r="B41" t="s">
        <v>1</v>
      </c>
      <c r="C41" t="s">
        <v>1</v>
      </c>
      <c r="D41" t="s">
        <v>1</v>
      </c>
      <c r="E41" t="s">
        <v>1</v>
      </c>
    </row>
    <row r="42" spans="1:6" ht="15.75" x14ac:dyDescent="0.25">
      <c r="A42" s="3" t="s">
        <v>352</v>
      </c>
      <c r="B42" t="s">
        <v>1</v>
      </c>
      <c r="C42" t="s">
        <v>1</v>
      </c>
      <c r="D42" t="s">
        <v>1</v>
      </c>
      <c r="E42" t="s">
        <v>1</v>
      </c>
    </row>
    <row r="43" spans="1:6" ht="15.75" x14ac:dyDescent="0.25">
      <c r="A43" t="s">
        <v>353</v>
      </c>
      <c r="B43" t="str">
        <f>IF(B40&gt;=90,"EXCELLENT",IF(B40&gt;=80,"GOOD",IF(B40&gt;=70,"ACCEPTABLE","NEEDS IMPROVEMENT")))</f>
        <v>GOOD</v>
      </c>
      <c r="C43" t="s">
        <v>1</v>
      </c>
      <c r="D43" t="s">
        <v>1</v>
      </c>
      <c r="E43" t="s">
        <v>1</v>
      </c>
    </row>
    <row r="44" spans="1:6" ht="15.75" x14ac:dyDescent="0.25">
      <c r="A44" t="s">
        <v>354</v>
      </c>
      <c r="B44" t="str">
        <f>IF(B43="EXCELLENT","YES",IF(B43="GOOD","YES",IF(B43="ACCEPTABLE","WITH CAUTION","NO")))</f>
        <v>YES</v>
      </c>
      <c r="C44" t="s">
        <v>1</v>
      </c>
      <c r="D44" t="s">
        <v>1</v>
      </c>
      <c r="E44" t="s">
        <v>1</v>
      </c>
    </row>
    <row r="45" spans="1:6" ht="15.75" x14ac:dyDescent="0.25">
      <c r="A45" t="s">
        <v>1</v>
      </c>
      <c r="B45" t="s">
        <v>1</v>
      </c>
      <c r="D45" t="s">
        <v>1</v>
      </c>
      <c r="E45" t="s">
        <v>1</v>
      </c>
    </row>
    <row r="46" spans="1:6" ht="15.75" x14ac:dyDescent="0.25">
      <c r="A46" s="3" t="s">
        <v>355</v>
      </c>
      <c r="B46" t="s">
        <v>1</v>
      </c>
      <c r="C46" t="s">
        <v>1</v>
      </c>
      <c r="D46" t="s">
        <v>1</v>
      </c>
      <c r="E46" t="s">
        <v>1</v>
      </c>
    </row>
    <row r="47" spans="1:6" ht="15.75" x14ac:dyDescent="0.25">
      <c r="A47" t="s">
        <v>356</v>
      </c>
      <c r="B47" t="s">
        <v>1</v>
      </c>
      <c r="C47" t="s">
        <v>1</v>
      </c>
      <c r="D47" t="s">
        <v>1</v>
      </c>
      <c r="E47" t="s">
        <v>1</v>
      </c>
    </row>
    <row r="48" spans="1:6" ht="15.75" x14ac:dyDescent="0.25">
      <c r="A48" t="s">
        <v>357</v>
      </c>
      <c r="B48" t="s">
        <v>1</v>
      </c>
      <c r="C48" t="s">
        <v>1</v>
      </c>
      <c r="D48" t="s">
        <v>1</v>
      </c>
      <c r="E48" t="s">
        <v>1</v>
      </c>
    </row>
    <row r="49" spans="1:5" ht="15.75" x14ac:dyDescent="0.25">
      <c r="A49" t="s">
        <v>358</v>
      </c>
      <c r="B49" t="s">
        <v>1</v>
      </c>
      <c r="C49" t="s">
        <v>1</v>
      </c>
      <c r="D49" t="s">
        <v>1</v>
      </c>
      <c r="E49" t="s">
        <v>1</v>
      </c>
    </row>
    <row r="50" spans="1:5" ht="15.75" x14ac:dyDescent="0.25">
      <c r="A50" t="s">
        <v>359</v>
      </c>
      <c r="B50" t="s">
        <v>1</v>
      </c>
      <c r="C50" t="s">
        <v>1</v>
      </c>
      <c r="D50" t="s">
        <v>1</v>
      </c>
      <c r="E50" t="s">
        <v>1</v>
      </c>
    </row>
  </sheetData>
  <mergeCells count="1">
    <mergeCell ref="A1:F1"/>
  </mergeCells>
  <conditionalFormatting sqref="B36">
    <cfRule type="cellIs" dxfId="68" priority="14" operator="greaterThan">
      <formula>80</formula>
    </cfRule>
    <cfRule type="cellIs" dxfId="67" priority="13" operator="between">
      <formula>79</formula>
      <formula>65</formula>
    </cfRule>
    <cfRule type="cellIs" dxfId="66" priority="12" operator="lessThan">
      <formula>65</formula>
    </cfRule>
  </conditionalFormatting>
  <conditionalFormatting sqref="E30:E33">
    <cfRule type="cellIs" dxfId="65" priority="11" operator="equal">
      <formula>"PASS"</formula>
    </cfRule>
    <cfRule type="cellIs" dxfId="64" priority="10" operator="equal">
      <formula>"FAIL"</formula>
    </cfRule>
  </conditionalFormatting>
  <conditionalFormatting sqref="E24:E27">
    <cfRule type="cellIs" dxfId="63" priority="9" operator="equal">
      <formula>"PASS"</formula>
    </cfRule>
    <cfRule type="cellIs" dxfId="62" priority="8" operator="equal">
      <formula>"FAIL"</formula>
    </cfRule>
  </conditionalFormatting>
  <conditionalFormatting sqref="E18:E21">
    <cfRule type="cellIs" dxfId="61" priority="7" operator="equal">
      <formula>"PASS"</formula>
    </cfRule>
    <cfRule type="cellIs" dxfId="60" priority="6" operator="equal">
      <formula>"FAIL"</formula>
    </cfRule>
  </conditionalFormatting>
  <conditionalFormatting sqref="E11:E15">
    <cfRule type="cellIs" dxfId="59" priority="5" operator="equal">
      <formula>"PASS"</formula>
    </cfRule>
    <cfRule type="cellIs" dxfId="58" priority="4" operator="equal">
      <formula>"FAIL"</formula>
    </cfRule>
  </conditionalFormatting>
  <conditionalFormatting sqref="B43:B44">
    <cfRule type="cellIs" dxfId="57" priority="3" operator="equal">
      <formula>"EXCELENT;GOOD"</formula>
    </cfRule>
  </conditionalFormatting>
  <conditionalFormatting sqref="B36:B4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4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horizontalDpi="4294967293" verticalDpi="0" r:id="rId1"/>
  <ignoredErrors>
    <ignoredError sqref="A1:E2 A16:E17 A11 A12 A13 A14 A15 A22:E23 A18 D18 A19 A20 A21 D19 D20 D21 A28:E29 A24 A27 A34:E35 A30 A31:A32 A33 A41:E42 A36 C36:E36 A37 C37:E37 A38 C38:E38 A39 C39:E39 A40 C40:E40 A46:E50 A43 C43:E43 A44 C44:E44 A4:E6 A3 C3:E3 A9:E10 A7 C7:E7 A8 C8:E8 D24 A25 D25 A26 D26 D27 D30 D32 D31 D33 A45:B45 D45:E45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3"/>
  <sheetViews>
    <sheetView tabSelected="1" workbookViewId="0">
      <selection activeCell="C52" sqref="C52"/>
    </sheetView>
  </sheetViews>
  <sheetFormatPr defaultRowHeight="15" x14ac:dyDescent="0.25"/>
  <cols>
    <col min="1" max="1" width="32" customWidth="1"/>
    <col min="2" max="2" width="25.125" bestFit="1" customWidth="1"/>
    <col min="3" max="4" width="15.875" customWidth="1"/>
    <col min="5" max="5" width="21.375" customWidth="1"/>
    <col min="6" max="6" width="25.875" customWidth="1"/>
  </cols>
  <sheetData>
    <row r="1" spans="1:6" s="21" customFormat="1" ht="24.95" customHeight="1" x14ac:dyDescent="0.35">
      <c r="A1" s="5" t="s">
        <v>360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</row>
    <row r="2" spans="1:6" ht="15.75" x14ac:dyDescent="0.25">
      <c r="A2" t="s">
        <v>1</v>
      </c>
      <c r="B2" t="s">
        <v>1</v>
      </c>
      <c r="C2" t="s">
        <v>1</v>
      </c>
      <c r="D2" t="s">
        <v>1</v>
      </c>
      <c r="E2" t="s">
        <v>1</v>
      </c>
      <c r="F2" t="s">
        <v>1</v>
      </c>
    </row>
    <row r="3" spans="1:6" s="3" customFormat="1" ht="15.75" x14ac:dyDescent="0.25">
      <c r="A3" s="3" t="s">
        <v>361</v>
      </c>
      <c r="B3" s="3" t="s">
        <v>1</v>
      </c>
      <c r="C3" s="3" t="s">
        <v>1</v>
      </c>
      <c r="D3" s="3" t="s">
        <v>1</v>
      </c>
      <c r="E3" s="3" t="s">
        <v>1</v>
      </c>
      <c r="F3" s="3" t="s">
        <v>1</v>
      </c>
    </row>
    <row r="4" spans="1:6" s="3" customFormat="1" ht="15.75" x14ac:dyDescent="0.25">
      <c r="A4" s="22" t="s">
        <v>362</v>
      </c>
      <c r="B4" s="22" t="s">
        <v>250</v>
      </c>
      <c r="C4" s="22" t="s">
        <v>351</v>
      </c>
      <c r="D4" s="22" t="s">
        <v>363</v>
      </c>
      <c r="E4" s="22" t="s">
        <v>364</v>
      </c>
      <c r="F4" s="22" t="s">
        <v>8</v>
      </c>
    </row>
    <row r="5" spans="1:6" ht="15.75" x14ac:dyDescent="0.25">
      <c r="A5" t="s">
        <v>478</v>
      </c>
      <c r="B5" t="s">
        <v>480</v>
      </c>
      <c r="C5" s="13">
        <f>'Provider Comparison'!B43</f>
        <v>358</v>
      </c>
      <c r="D5" t="s">
        <v>1</v>
      </c>
      <c r="E5" t="s">
        <v>1</v>
      </c>
      <c r="F5" t="s">
        <v>1</v>
      </c>
    </row>
    <row r="6" spans="1:6" ht="15.75" x14ac:dyDescent="0.25">
      <c r="A6" t="s">
        <v>477</v>
      </c>
      <c r="B6" t="s">
        <v>480</v>
      </c>
      <c r="C6" s="13">
        <f>'Provider Comparison'!C43</f>
        <v>318</v>
      </c>
      <c r="D6" t="s">
        <v>1</v>
      </c>
      <c r="E6" t="s">
        <v>1</v>
      </c>
      <c r="F6" t="s">
        <v>1</v>
      </c>
    </row>
    <row r="7" spans="1:6" ht="15.75" x14ac:dyDescent="0.25">
      <c r="A7" t="s">
        <v>476</v>
      </c>
      <c r="B7" t="s">
        <v>482</v>
      </c>
      <c r="C7">
        <v>100</v>
      </c>
      <c r="D7" t="s">
        <v>1</v>
      </c>
      <c r="E7" t="s">
        <v>1</v>
      </c>
      <c r="F7" t="s">
        <v>1</v>
      </c>
    </row>
    <row r="8" spans="1:6" ht="15.75" x14ac:dyDescent="0.25">
      <c r="A8" t="s">
        <v>430</v>
      </c>
      <c r="B8" t="s">
        <v>481</v>
      </c>
      <c r="C8" s="13">
        <f>'Provider Comparison'!D43</f>
        <v>291</v>
      </c>
      <c r="D8" t="s">
        <v>1</v>
      </c>
      <c r="E8" t="s">
        <v>1</v>
      </c>
      <c r="F8" t="s">
        <v>1</v>
      </c>
    </row>
    <row r="9" spans="1:6" ht="15.75" x14ac:dyDescent="0.25">
      <c r="A9" t="s">
        <v>479</v>
      </c>
      <c r="B9" t="s">
        <v>480</v>
      </c>
      <c r="C9">
        <v>500</v>
      </c>
      <c r="D9" t="s">
        <v>1</v>
      </c>
      <c r="E9" t="s">
        <v>1</v>
      </c>
      <c r="F9" t="s">
        <v>1</v>
      </c>
    </row>
    <row r="10" spans="1:6" ht="15.75" x14ac:dyDescent="0.25">
      <c r="A10" t="s">
        <v>1</v>
      </c>
      <c r="B10" t="s">
        <v>1</v>
      </c>
      <c r="C10" t="s">
        <v>1</v>
      </c>
      <c r="D10" t="s">
        <v>1</v>
      </c>
      <c r="E10" t="s">
        <v>1</v>
      </c>
      <c r="F10" t="s">
        <v>1</v>
      </c>
    </row>
    <row r="11" spans="1:6" ht="15.75" x14ac:dyDescent="0.25">
      <c r="A11" t="s">
        <v>1</v>
      </c>
      <c r="B11" t="s">
        <v>1</v>
      </c>
      <c r="C11" t="s">
        <v>1</v>
      </c>
      <c r="D11" t="s">
        <v>1</v>
      </c>
      <c r="E11" t="s">
        <v>1</v>
      </c>
      <c r="F11" t="s">
        <v>1</v>
      </c>
    </row>
    <row r="12" spans="1:6" ht="15.75" x14ac:dyDescent="0.25">
      <c r="A12" t="s">
        <v>1</v>
      </c>
      <c r="B12" t="s">
        <v>1</v>
      </c>
      <c r="C12" t="s">
        <v>1</v>
      </c>
      <c r="D12" t="s">
        <v>1</v>
      </c>
      <c r="E12" t="s">
        <v>1</v>
      </c>
      <c r="F12" t="s">
        <v>1</v>
      </c>
    </row>
    <row r="13" spans="1:6" s="3" customFormat="1" ht="15.75" x14ac:dyDescent="0.25">
      <c r="A13" s="3" t="s">
        <v>365</v>
      </c>
      <c r="B13" s="3" t="s">
        <v>1</v>
      </c>
      <c r="C13" s="3" t="s">
        <v>1</v>
      </c>
      <c r="D13" s="3" t="s">
        <v>1</v>
      </c>
      <c r="E13" s="3" t="s">
        <v>1</v>
      </c>
      <c r="F13" s="3" t="s">
        <v>1</v>
      </c>
    </row>
    <row r="14" spans="1:6" s="3" customFormat="1" ht="15.75" x14ac:dyDescent="0.25">
      <c r="A14" s="22" t="s">
        <v>204</v>
      </c>
      <c r="B14" s="22" t="s">
        <v>366</v>
      </c>
      <c r="C14" s="22" t="s">
        <v>367</v>
      </c>
      <c r="D14" s="22" t="s">
        <v>163</v>
      </c>
      <c r="E14" s="22" t="s">
        <v>368</v>
      </c>
      <c r="F14" s="22" t="s">
        <v>369</v>
      </c>
    </row>
    <row r="15" spans="1:6" ht="15.75" x14ac:dyDescent="0.25">
      <c r="A15" t="s">
        <v>370</v>
      </c>
      <c r="B15" t="s">
        <v>478</v>
      </c>
      <c r="C15" t="s">
        <v>479</v>
      </c>
      <c r="D15" t="s">
        <v>1</v>
      </c>
      <c r="E15" t="s">
        <v>1</v>
      </c>
      <c r="F15" t="s">
        <v>1</v>
      </c>
    </row>
    <row r="16" spans="1:6" ht="15.75" x14ac:dyDescent="0.25">
      <c r="A16" t="s">
        <v>371</v>
      </c>
      <c r="B16" t="s">
        <v>477</v>
      </c>
      <c r="C16" t="s">
        <v>478</v>
      </c>
      <c r="D16" t="s">
        <v>1</v>
      </c>
      <c r="E16" t="s">
        <v>1</v>
      </c>
      <c r="F16" t="s">
        <v>1</v>
      </c>
    </row>
    <row r="17" spans="1:6" ht="15.75" x14ac:dyDescent="0.25">
      <c r="A17" t="s">
        <v>372</v>
      </c>
      <c r="B17" t="s">
        <v>478</v>
      </c>
      <c r="C17" t="s">
        <v>477</v>
      </c>
      <c r="D17" t="s">
        <v>1</v>
      </c>
      <c r="E17" t="s">
        <v>1</v>
      </c>
      <c r="F17" t="s">
        <v>1</v>
      </c>
    </row>
    <row r="18" spans="1:6" ht="15.75" x14ac:dyDescent="0.25">
      <c r="A18" t="s">
        <v>373</v>
      </c>
      <c r="B18" t="s">
        <v>483</v>
      </c>
      <c r="C18" t="s">
        <v>483</v>
      </c>
      <c r="D18" t="s">
        <v>1</v>
      </c>
      <c r="E18" t="s">
        <v>1</v>
      </c>
      <c r="F18" t="s">
        <v>1</v>
      </c>
    </row>
    <row r="19" spans="1:6" ht="15.75" x14ac:dyDescent="0.25">
      <c r="A19" t="s">
        <v>374</v>
      </c>
      <c r="B19" t="s">
        <v>483</v>
      </c>
      <c r="C19" t="s">
        <v>483</v>
      </c>
      <c r="D19" t="s">
        <v>1</v>
      </c>
      <c r="E19" t="s">
        <v>1</v>
      </c>
      <c r="F19" t="s">
        <v>1</v>
      </c>
    </row>
    <row r="20" spans="1:6" ht="15.75" x14ac:dyDescent="0.25">
      <c r="A20" t="s">
        <v>375</v>
      </c>
      <c r="B20" t="s">
        <v>479</v>
      </c>
      <c r="C20" t="s">
        <v>430</v>
      </c>
      <c r="D20" t="s">
        <v>1</v>
      </c>
      <c r="E20" t="s">
        <v>1</v>
      </c>
      <c r="F20" t="s">
        <v>1</v>
      </c>
    </row>
    <row r="21" spans="1:6" ht="15.75" x14ac:dyDescent="0.25">
      <c r="A21" t="s">
        <v>376</v>
      </c>
      <c r="B21" t="s">
        <v>1</v>
      </c>
      <c r="C21" t="s">
        <v>1</v>
      </c>
      <c r="D21" t="s">
        <v>1</v>
      </c>
      <c r="E21" t="s">
        <v>1</v>
      </c>
      <c r="F21" t="s">
        <v>1</v>
      </c>
    </row>
    <row r="22" spans="1:6" ht="15.75" x14ac:dyDescent="0.25">
      <c r="A22" t="s">
        <v>1</v>
      </c>
      <c r="B22" t="s">
        <v>1</v>
      </c>
      <c r="C22" t="s">
        <v>1</v>
      </c>
      <c r="D22" t="s">
        <v>1</v>
      </c>
      <c r="E22" t="s">
        <v>1</v>
      </c>
      <c r="F22" t="s">
        <v>1</v>
      </c>
    </row>
    <row r="23" spans="1:6" s="3" customFormat="1" ht="15.75" x14ac:dyDescent="0.25">
      <c r="A23" s="3" t="s">
        <v>377</v>
      </c>
      <c r="B23" s="3" t="s">
        <v>1</v>
      </c>
      <c r="C23" s="3" t="s">
        <v>1</v>
      </c>
      <c r="D23" s="3" t="s">
        <v>1</v>
      </c>
      <c r="E23" s="3" t="s">
        <v>1</v>
      </c>
      <c r="F23" s="3" t="s">
        <v>1</v>
      </c>
    </row>
    <row r="24" spans="1:6" s="3" customFormat="1" ht="15.75" x14ac:dyDescent="0.25">
      <c r="A24" s="22" t="s">
        <v>378</v>
      </c>
      <c r="B24" s="22" t="s">
        <v>312</v>
      </c>
      <c r="C24" s="22" t="s">
        <v>379</v>
      </c>
      <c r="D24" s="22" t="s">
        <v>380</v>
      </c>
      <c r="E24" s="22" t="s">
        <v>381</v>
      </c>
      <c r="F24" s="22" t="s">
        <v>382</v>
      </c>
    </row>
    <row r="25" spans="1:6" ht="15.75" x14ac:dyDescent="0.25">
      <c r="A25" t="s">
        <v>383</v>
      </c>
      <c r="B25" t="s">
        <v>384</v>
      </c>
      <c r="C25" t="s">
        <v>1</v>
      </c>
      <c r="D25" t="s">
        <v>1</v>
      </c>
      <c r="E25" t="s">
        <v>1</v>
      </c>
      <c r="F25" t="s">
        <v>1</v>
      </c>
    </row>
    <row r="26" spans="1:6" ht="15.75" x14ac:dyDescent="0.25">
      <c r="A26" t="s">
        <v>385</v>
      </c>
      <c r="B26" t="s">
        <v>386</v>
      </c>
      <c r="C26" t="s">
        <v>1</v>
      </c>
      <c r="D26" t="s">
        <v>1</v>
      </c>
      <c r="E26" t="s">
        <v>1</v>
      </c>
      <c r="F26" t="s">
        <v>1</v>
      </c>
    </row>
    <row r="27" spans="1:6" ht="15.75" x14ac:dyDescent="0.25">
      <c r="A27" t="s">
        <v>387</v>
      </c>
      <c r="B27" t="s">
        <v>388</v>
      </c>
      <c r="C27" t="s">
        <v>1</v>
      </c>
      <c r="D27" t="s">
        <v>1</v>
      </c>
      <c r="E27" t="s">
        <v>1</v>
      </c>
      <c r="F27" t="s">
        <v>1</v>
      </c>
    </row>
    <row r="28" spans="1:6" ht="15.75" x14ac:dyDescent="0.25">
      <c r="A28" t="s">
        <v>389</v>
      </c>
      <c r="B28" t="s">
        <v>390</v>
      </c>
      <c r="C28" t="s">
        <v>1</v>
      </c>
      <c r="D28" t="s">
        <v>1</v>
      </c>
      <c r="E28" t="s">
        <v>1</v>
      </c>
      <c r="F28" t="s">
        <v>1</v>
      </c>
    </row>
    <row r="29" spans="1:6" ht="15.75" x14ac:dyDescent="0.25">
      <c r="A29" t="s">
        <v>391</v>
      </c>
      <c r="B29" t="s">
        <v>392</v>
      </c>
      <c r="C29" t="s">
        <v>1</v>
      </c>
      <c r="D29" t="s">
        <v>1</v>
      </c>
      <c r="E29" t="s">
        <v>1</v>
      </c>
      <c r="F29" t="s">
        <v>1</v>
      </c>
    </row>
    <row r="30" spans="1:6" ht="15.75" x14ac:dyDescent="0.25">
      <c r="A30" t="s">
        <v>1</v>
      </c>
      <c r="B30" t="s">
        <v>1</v>
      </c>
      <c r="C30" t="s">
        <v>1</v>
      </c>
      <c r="D30" t="s">
        <v>1</v>
      </c>
      <c r="E30" t="s">
        <v>1</v>
      </c>
      <c r="F30" t="s">
        <v>1</v>
      </c>
    </row>
    <row r="31" spans="1:6" s="3" customFormat="1" ht="15.75" x14ac:dyDescent="0.25">
      <c r="A31" s="3" t="s">
        <v>393</v>
      </c>
      <c r="B31" s="3" t="s">
        <v>1</v>
      </c>
      <c r="C31" s="3" t="s">
        <v>1</v>
      </c>
      <c r="D31" s="3" t="s">
        <v>1</v>
      </c>
      <c r="E31" s="3" t="s">
        <v>1</v>
      </c>
      <c r="F31" s="3" t="s">
        <v>1</v>
      </c>
    </row>
    <row r="32" spans="1:6" s="3" customFormat="1" ht="15.75" x14ac:dyDescent="0.25">
      <c r="A32" s="22" t="s">
        <v>394</v>
      </c>
      <c r="B32" s="22" t="s">
        <v>395</v>
      </c>
      <c r="C32" s="22" t="s">
        <v>396</v>
      </c>
      <c r="D32" s="22" t="s">
        <v>397</v>
      </c>
      <c r="E32" s="22" t="s">
        <v>250</v>
      </c>
      <c r="F32" s="22" t="s">
        <v>398</v>
      </c>
    </row>
    <row r="33" spans="1:6" ht="15.75" x14ac:dyDescent="0.25">
      <c r="A33" t="s">
        <v>478</v>
      </c>
      <c r="B33" t="s">
        <v>1</v>
      </c>
      <c r="C33" t="s">
        <v>1</v>
      </c>
      <c r="D33" t="s">
        <v>1</v>
      </c>
      <c r="E33" t="s">
        <v>1</v>
      </c>
      <c r="F33" t="s">
        <v>1</v>
      </c>
    </row>
    <row r="34" spans="1:6" ht="15.75" x14ac:dyDescent="0.25">
      <c r="A34" t="s">
        <v>477</v>
      </c>
      <c r="B34" t="s">
        <v>1</v>
      </c>
      <c r="C34" t="s">
        <v>1</v>
      </c>
      <c r="D34" t="s">
        <v>1</v>
      </c>
      <c r="E34" t="s">
        <v>1</v>
      </c>
      <c r="F34" t="s">
        <v>1</v>
      </c>
    </row>
    <row r="35" spans="1:6" ht="15.75" x14ac:dyDescent="0.25">
      <c r="A35" t="s">
        <v>479</v>
      </c>
      <c r="B35" t="s">
        <v>1</v>
      </c>
      <c r="C35" t="s">
        <v>1</v>
      </c>
      <c r="D35" t="s">
        <v>1</v>
      </c>
      <c r="E35" t="s">
        <v>1</v>
      </c>
      <c r="F35" t="s">
        <v>1</v>
      </c>
    </row>
    <row r="36" spans="1:6" ht="15.75" x14ac:dyDescent="0.25">
      <c r="A36" t="s">
        <v>430</v>
      </c>
      <c r="B36" t="s">
        <v>1</v>
      </c>
      <c r="C36" t="s">
        <v>1</v>
      </c>
      <c r="D36" t="s">
        <v>1</v>
      </c>
      <c r="E36" t="s">
        <v>1</v>
      </c>
      <c r="F36" t="s">
        <v>1</v>
      </c>
    </row>
    <row r="37" spans="1:6" ht="15.75" x14ac:dyDescent="0.25">
      <c r="A37" t="s">
        <v>476</v>
      </c>
      <c r="B37" t="s">
        <v>1</v>
      </c>
      <c r="C37" t="s">
        <v>1</v>
      </c>
      <c r="D37" t="s">
        <v>1</v>
      </c>
      <c r="E37" t="s">
        <v>1</v>
      </c>
      <c r="F37" t="s">
        <v>1</v>
      </c>
    </row>
    <row r="38" spans="1:6" s="3" customFormat="1" ht="15.75" x14ac:dyDescent="0.25">
      <c r="A38" s="3" t="s">
        <v>399</v>
      </c>
      <c r="B38" s="3" t="s">
        <v>1</v>
      </c>
      <c r="C38" s="3" t="s">
        <v>1</v>
      </c>
      <c r="D38" s="3" t="s">
        <v>1</v>
      </c>
      <c r="E38" s="3" t="s">
        <v>1</v>
      </c>
      <c r="F38" s="3" t="s">
        <v>1</v>
      </c>
    </row>
    <row r="39" spans="1:6" s="3" customFormat="1" ht="15.75" x14ac:dyDescent="0.25">
      <c r="A39" s="22" t="s">
        <v>400</v>
      </c>
      <c r="B39" s="22" t="s">
        <v>401</v>
      </c>
      <c r="C39" s="22" t="s">
        <v>402</v>
      </c>
      <c r="D39" s="22" t="s">
        <v>289</v>
      </c>
      <c r="E39" s="22" t="s">
        <v>403</v>
      </c>
      <c r="F39" s="22" t="s">
        <v>250</v>
      </c>
    </row>
    <row r="40" spans="1:6" ht="15.75" x14ac:dyDescent="0.25">
      <c r="A40" t="s">
        <v>404</v>
      </c>
      <c r="B40">
        <v>1</v>
      </c>
      <c r="C40">
        <v>5</v>
      </c>
      <c r="D40">
        <f>B40*C40</f>
        <v>5</v>
      </c>
      <c r="E40" t="s">
        <v>1</v>
      </c>
      <c r="F40" t="s">
        <v>1</v>
      </c>
    </row>
    <row r="41" spans="1:6" ht="15.75" x14ac:dyDescent="0.25">
      <c r="A41" t="s">
        <v>405</v>
      </c>
      <c r="B41">
        <v>1</v>
      </c>
      <c r="C41">
        <v>5</v>
      </c>
      <c r="D41">
        <f t="shared" ref="D41:D44" si="0">B41*C41</f>
        <v>5</v>
      </c>
      <c r="E41" t="s">
        <v>1</v>
      </c>
      <c r="F41" t="s">
        <v>1</v>
      </c>
    </row>
    <row r="42" spans="1:6" ht="15.75" x14ac:dyDescent="0.25">
      <c r="A42" t="s">
        <v>406</v>
      </c>
      <c r="B42">
        <v>3</v>
      </c>
      <c r="C42">
        <v>2</v>
      </c>
      <c r="D42">
        <f t="shared" si="0"/>
        <v>6</v>
      </c>
      <c r="E42" t="s">
        <v>1</v>
      </c>
      <c r="F42" t="s">
        <v>1</v>
      </c>
    </row>
    <row r="43" spans="1:6" ht="15.75" x14ac:dyDescent="0.25">
      <c r="A43" t="s">
        <v>407</v>
      </c>
      <c r="B43">
        <v>5</v>
      </c>
      <c r="C43">
        <v>3</v>
      </c>
      <c r="D43">
        <f t="shared" si="0"/>
        <v>15</v>
      </c>
      <c r="E43" t="s">
        <v>1</v>
      </c>
      <c r="F43" t="s">
        <v>1</v>
      </c>
    </row>
    <row r="44" spans="1:6" ht="15.75" x14ac:dyDescent="0.25">
      <c r="A44" t="s">
        <v>408</v>
      </c>
      <c r="B44">
        <v>5</v>
      </c>
      <c r="C44">
        <v>1</v>
      </c>
      <c r="D44">
        <f t="shared" si="0"/>
        <v>5</v>
      </c>
      <c r="E44" t="s">
        <v>1</v>
      </c>
      <c r="F44" t="s">
        <v>1</v>
      </c>
    </row>
    <row r="45" spans="1:6" ht="15.75" x14ac:dyDescent="0.25">
      <c r="A45" t="s">
        <v>1</v>
      </c>
      <c r="B45" t="s">
        <v>1</v>
      </c>
      <c r="C45" t="s">
        <v>1</v>
      </c>
      <c r="D45" t="s">
        <v>1</v>
      </c>
      <c r="E45" t="s">
        <v>1</v>
      </c>
      <c r="F45" t="s">
        <v>1</v>
      </c>
    </row>
    <row r="46" spans="1:6" s="3" customFormat="1" ht="15.75" x14ac:dyDescent="0.25">
      <c r="A46" s="3" t="s">
        <v>409</v>
      </c>
      <c r="B46" s="3" t="s">
        <v>1</v>
      </c>
      <c r="C46" s="3" t="s">
        <v>1</v>
      </c>
      <c r="D46" s="3" t="s">
        <v>1</v>
      </c>
      <c r="E46" s="3" t="s">
        <v>1</v>
      </c>
      <c r="F46" s="3" t="s">
        <v>1</v>
      </c>
    </row>
    <row r="47" spans="1:6" s="3" customFormat="1" ht="15.75" x14ac:dyDescent="0.25">
      <c r="A47" s="22" t="s">
        <v>163</v>
      </c>
      <c r="B47" s="22" t="s">
        <v>410</v>
      </c>
      <c r="C47" s="22" t="s">
        <v>411</v>
      </c>
      <c r="D47" s="22" t="s">
        <v>412</v>
      </c>
      <c r="E47" s="22" t="s">
        <v>413</v>
      </c>
      <c r="F47" s="22" t="s">
        <v>414</v>
      </c>
    </row>
    <row r="48" spans="1:6" ht="15.75" x14ac:dyDescent="0.25">
      <c r="A48" t="s">
        <v>169</v>
      </c>
      <c r="B48" t="s">
        <v>484</v>
      </c>
      <c r="C48" t="s">
        <v>485</v>
      </c>
      <c r="D48" t="s">
        <v>486</v>
      </c>
      <c r="E48" t="s">
        <v>487</v>
      </c>
      <c r="F48" t="s">
        <v>488</v>
      </c>
    </row>
    <row r="49" spans="1:6" ht="15.75" x14ac:dyDescent="0.25">
      <c r="A49" t="s">
        <v>175</v>
      </c>
      <c r="B49" t="s">
        <v>489</v>
      </c>
      <c r="C49" t="s">
        <v>490</v>
      </c>
      <c r="D49" t="s">
        <v>491</v>
      </c>
      <c r="E49" t="s">
        <v>492</v>
      </c>
      <c r="F49" t="s">
        <v>493</v>
      </c>
    </row>
    <row r="50" spans="1:6" ht="15.75" x14ac:dyDescent="0.25">
      <c r="A50" t="s">
        <v>181</v>
      </c>
      <c r="B50" t="s">
        <v>1</v>
      </c>
      <c r="C50" t="s">
        <v>1</v>
      </c>
      <c r="D50" t="s">
        <v>1</v>
      </c>
      <c r="E50" t="s">
        <v>1</v>
      </c>
      <c r="F50" t="s">
        <v>1</v>
      </c>
    </row>
    <row r="51" spans="1:6" ht="15.75" x14ac:dyDescent="0.25">
      <c r="A51" t="s">
        <v>187</v>
      </c>
      <c r="B51" t="s">
        <v>1</v>
      </c>
      <c r="C51" t="s">
        <v>1</v>
      </c>
      <c r="D51" t="s">
        <v>1</v>
      </c>
      <c r="E51" t="s">
        <v>1</v>
      </c>
      <c r="F51" t="s">
        <v>1</v>
      </c>
    </row>
    <row r="52" spans="1:6" ht="15.75" x14ac:dyDescent="0.25">
      <c r="A52" t="s">
        <v>191</v>
      </c>
      <c r="B52" t="s">
        <v>1</v>
      </c>
      <c r="C52" t="s">
        <v>1</v>
      </c>
      <c r="D52" t="s">
        <v>1</v>
      </c>
      <c r="E52" t="s">
        <v>1</v>
      </c>
      <c r="F52" t="s">
        <v>1</v>
      </c>
    </row>
    <row r="53" spans="1:6" ht="15.75" x14ac:dyDescent="0.25">
      <c r="A53" t="s">
        <v>197</v>
      </c>
      <c r="B53" t="s">
        <v>1</v>
      </c>
      <c r="C53" t="s">
        <v>1</v>
      </c>
      <c r="D53" t="s">
        <v>1</v>
      </c>
      <c r="E53" t="s">
        <v>1</v>
      </c>
      <c r="F53" t="s">
        <v>1</v>
      </c>
    </row>
  </sheetData>
  <mergeCells count="1">
    <mergeCell ref="A1:F1"/>
  </mergeCells>
  <conditionalFormatting sqref="D40:D44">
    <cfRule type="dataBar" priority="1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{A4E34527-F6BF-421B-B981-656DFD26955D}</x14:id>
        </ext>
      </extLst>
    </cfRule>
  </conditionalFormatting>
  <pageMargins left="0.7" right="0.7" top="0.75" bottom="0.75" header="0.3" footer="0.3"/>
  <ignoredErrors>
    <ignoredError sqref="A1:F4 A10:F14 D5:F5 D6:F6 D7:F7 D8:F8 D9:F9 A21:F32 A15 D15:F15 A16 D16:F16 A17 D17:F17 A18 D18:F18 A19 D19:F19 A20 D20:F20 A38:F39 B33:F33 B34:F34 B35:F35 B36:F36 B37:F37 A45:F47 A40 E40:F40 A41 E41:F41 A42 E42:F42 A43 E43:F43 A44 E44:F44 A50:F53 A48 A49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4E34527-F6BF-421B-B981-656DFD26955D}">
            <x14:dataBar minLength="0" maxLength="100" border="1" negativeBarBorderColorSameAsPositive="0">
              <x14:cfvo type="autoMin"/>
              <x14:cfvo type="autoMax"/>
              <x14:borderColor rgb="FFFF555A"/>
              <x14:negativeFillColor rgb="FFFF0000"/>
              <x14:negativeBorderColor rgb="FFFF0000"/>
              <x14:axisColor rgb="FF000000"/>
            </x14:dataBar>
          </x14:cfRule>
          <xm:sqref>D40:D44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Requirements Checklist</vt:lpstr>
      <vt:lpstr>Provider Comparison</vt:lpstr>
      <vt:lpstr>Quote Analysis</vt:lpstr>
      <vt:lpstr>Technology Guide</vt:lpstr>
      <vt:lpstr>Red Flags Tracker</vt:lpstr>
      <vt:lpstr>Pilot Test Results</vt:lpstr>
      <vt:lpstr>Supplier Dashboard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Claudiu Hanza</cp:lastModifiedBy>
  <dcterms:modified xsi:type="dcterms:W3CDTF">2025-09-19T19:45:54Z</dcterms:modified>
</cp:coreProperties>
</file>